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توثيق\"/>
    </mc:Choice>
  </mc:AlternateContent>
  <bookViews>
    <workbookView xWindow="120" yWindow="45" windowWidth="23715" windowHeight="10035" activeTab="1"/>
  </bookViews>
  <sheets>
    <sheet name="L1" sheetId="1" r:id="rId1"/>
    <sheet name="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P35" i="2" l="1"/>
  <c r="U33" i="2"/>
  <c r="L33" i="2"/>
  <c r="U32" i="2"/>
  <c r="L32" i="2"/>
  <c r="U31" i="2"/>
  <c r="N31" i="2"/>
  <c r="O31" i="2" s="1"/>
  <c r="L31" i="2"/>
  <c r="U30" i="2"/>
  <c r="L30" i="2"/>
  <c r="U29" i="2"/>
  <c r="N29" i="2"/>
  <c r="L29" i="2"/>
  <c r="U28" i="2"/>
  <c r="L28" i="2"/>
  <c r="U27" i="2"/>
  <c r="N27" i="2"/>
  <c r="O27" i="2" s="1"/>
  <c r="L27" i="2"/>
  <c r="U26" i="2"/>
  <c r="L26" i="2"/>
  <c r="U25" i="2"/>
  <c r="N25" i="2"/>
  <c r="L25" i="2"/>
  <c r="U23" i="2"/>
  <c r="L23" i="2"/>
  <c r="U22" i="2"/>
  <c r="L22" i="2"/>
  <c r="U21" i="2"/>
  <c r="N21" i="2"/>
  <c r="O21" i="2" s="1"/>
  <c r="L21" i="2"/>
  <c r="U20" i="2"/>
  <c r="N20" i="2"/>
  <c r="L20" i="2"/>
  <c r="O20" i="2" s="1"/>
  <c r="U19" i="2"/>
  <c r="L19" i="2"/>
  <c r="U18" i="2"/>
  <c r="N18" i="2"/>
  <c r="O18" i="2" s="1"/>
  <c r="L18" i="2"/>
  <c r="U17" i="2"/>
  <c r="L17" i="2"/>
  <c r="U16" i="2"/>
  <c r="L16" i="2"/>
  <c r="U15" i="2"/>
  <c r="N15" i="2"/>
  <c r="L15" i="2"/>
  <c r="P34" i="1"/>
  <c r="U32" i="1"/>
  <c r="L32" i="1"/>
  <c r="U31" i="1"/>
  <c r="L31" i="1"/>
  <c r="U30" i="1"/>
  <c r="N30" i="1"/>
  <c r="O30" i="1" s="1"/>
  <c r="L30" i="1"/>
  <c r="U29" i="1"/>
  <c r="L29" i="1"/>
  <c r="U28" i="1"/>
  <c r="N28" i="1"/>
  <c r="O28" i="1" s="1"/>
  <c r="L28" i="1"/>
  <c r="U27" i="1"/>
  <c r="L27" i="1"/>
  <c r="U26" i="1"/>
  <c r="L26" i="1"/>
  <c r="U25" i="1"/>
  <c r="N25" i="1"/>
  <c r="L25" i="1"/>
  <c r="U23" i="1"/>
  <c r="L23" i="1"/>
  <c r="U22" i="1"/>
  <c r="L22" i="1"/>
  <c r="U21" i="1"/>
  <c r="N21" i="1"/>
  <c r="O21" i="1" s="1"/>
  <c r="L21" i="1"/>
  <c r="U20" i="1"/>
  <c r="N20" i="1"/>
  <c r="L20" i="1"/>
  <c r="O20" i="1" s="1"/>
  <c r="U19" i="1"/>
  <c r="L19" i="1"/>
  <c r="U18" i="1"/>
  <c r="N18" i="1"/>
  <c r="O18" i="1" s="1"/>
  <c r="L18" i="1"/>
  <c r="U17" i="1"/>
  <c r="L17" i="1"/>
  <c r="U16" i="1"/>
  <c r="L16" i="1"/>
  <c r="U15" i="1"/>
  <c r="N15" i="1"/>
  <c r="L15" i="1"/>
  <c r="O25" i="1" l="1"/>
  <c r="O25" i="2"/>
  <c r="Q15" i="2"/>
  <c r="D34" i="2" s="1"/>
  <c r="O29" i="2"/>
  <c r="O15" i="2"/>
  <c r="Q25" i="1"/>
  <c r="O15" i="1"/>
  <c r="Q15" i="1"/>
  <c r="D33" i="1" s="1"/>
</calcChain>
</file>

<file path=xl/sharedStrings.xml><?xml version="1.0" encoding="utf-8"?>
<sst xmlns="http://schemas.openxmlformats.org/spreadsheetml/2006/main" count="230" uniqueCount="108">
  <si>
    <t>REPUBLIQUE ALGERIENNE  DEMOCRATIQUE ET POPULAIRE</t>
  </si>
  <si>
    <t>MINISTERE DE L’ENSEIGNEMENT SUPERIEUR ET DE LA RECHERCHE SCIENTIFIQUE</t>
  </si>
  <si>
    <t xml:space="preserve">                    Université de Mohamed Elbachir Elibrahimi- Bordj Bou Arréridj</t>
  </si>
  <si>
    <r>
      <t xml:space="preserve">                    Faculté :</t>
    </r>
    <r>
      <rPr>
        <sz val="10"/>
        <color theme="1"/>
        <rFont val="Times New Roman"/>
        <family val="1"/>
      </rPr>
      <t xml:space="preserve"> Sciences et  Technologies</t>
    </r>
  </si>
  <si>
    <r>
      <t xml:space="preserve">                    Département :</t>
    </r>
    <r>
      <rPr>
        <sz val="10"/>
        <color theme="1"/>
        <rFont val="Times New Roman"/>
        <family val="1"/>
      </rPr>
      <t xml:space="preserve"> Sciences et Techniques   </t>
    </r>
  </si>
  <si>
    <t>RELEVE DE NOTES</t>
  </si>
  <si>
    <r>
      <t>Année Universitaire:</t>
    </r>
    <r>
      <rPr>
        <sz val="10"/>
        <color rgb="FFFF0000"/>
        <rFont val="Times New Roman"/>
        <family val="1"/>
      </rPr>
      <t/>
    </r>
  </si>
  <si>
    <t>2012/2013</t>
  </si>
  <si>
    <r>
      <t xml:space="preserve">Nom: </t>
    </r>
    <r>
      <rPr>
        <sz val="10"/>
        <color theme="1"/>
        <rFont val="Times New Roman"/>
        <family val="1"/>
      </rPr>
      <t xml:space="preserve">                                </t>
    </r>
    <r>
      <rPr>
        <b/>
        <sz val="10"/>
        <color theme="1"/>
        <rFont val="Times New Roman"/>
        <family val="1"/>
      </rPr>
      <t xml:space="preserve"> </t>
    </r>
  </si>
  <si>
    <r>
      <t xml:space="preserve">Prénom:  </t>
    </r>
    <r>
      <rPr>
        <sz val="10"/>
        <color theme="1"/>
        <rFont val="Times New Roman"/>
        <family val="1"/>
      </rPr>
      <t xml:space="preserve">              </t>
    </r>
  </si>
  <si>
    <t xml:space="preserve">Date et lieu de naissance: </t>
  </si>
  <si>
    <t>- Bordj Bou Arréridj - ALGERIE</t>
  </si>
  <si>
    <r>
      <t>N° d’inscription:</t>
    </r>
    <r>
      <rPr>
        <sz val="10"/>
        <color theme="1"/>
        <rFont val="Times New Roman"/>
        <family val="1"/>
      </rPr>
      <t/>
    </r>
  </si>
  <si>
    <t xml:space="preserve">Année d’étude: 1ère  année     </t>
  </si>
  <si>
    <r>
      <t xml:space="preserve">Domaine: </t>
    </r>
    <r>
      <rPr>
        <sz val="10"/>
        <color theme="1"/>
        <rFont val="Times New Roman"/>
        <family val="1"/>
      </rPr>
      <t xml:space="preserve">Sciences et Technologies     </t>
    </r>
  </si>
  <si>
    <r>
      <t>Filière:</t>
    </r>
    <r>
      <rPr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/ </t>
    </r>
    <r>
      <rPr>
        <sz val="10"/>
        <color theme="1"/>
        <rFont val="Times New Roman"/>
        <family val="1"/>
      </rPr>
      <t xml:space="preserve">         </t>
    </r>
  </si>
  <si>
    <t>Spécialité:       /</t>
  </si>
  <si>
    <t>Diplôme  préparé:   Licence  Académique</t>
  </si>
  <si>
    <r>
      <t>Année:</t>
    </r>
    <r>
      <rPr>
        <b/>
        <sz val="11"/>
        <color rgb="FFFF0000"/>
        <rFont val="Times New Roman"/>
        <family val="1"/>
      </rPr>
      <t xml:space="preserve"> L1</t>
    </r>
  </si>
  <si>
    <t>Semestres</t>
  </si>
  <si>
    <t>Unités d’Enseignement  (U.E)</t>
  </si>
  <si>
    <t>Matière(s) constitutive(s) de l’unité d’enseignement</t>
  </si>
  <si>
    <t>Résultats obtenus</t>
  </si>
  <si>
    <t>Code</t>
  </si>
  <si>
    <t>Nature</t>
  </si>
  <si>
    <t>Crédits          Requis</t>
  </si>
  <si>
    <t>Coef</t>
  </si>
  <si>
    <t>Intitulé(s)</t>
  </si>
  <si>
    <t>Coef.</t>
  </si>
  <si>
    <t>Matières</t>
  </si>
  <si>
    <t>U.E</t>
  </si>
  <si>
    <t>Semestre</t>
  </si>
  <si>
    <t>Note</t>
  </si>
  <si>
    <t>Crédits</t>
  </si>
  <si>
    <t>Session</t>
  </si>
  <si>
    <t>Semestre  1</t>
  </si>
  <si>
    <t>U.E.F</t>
  </si>
  <si>
    <t>Fondamentale</t>
  </si>
  <si>
    <t>Chimie des Solutions</t>
  </si>
  <si>
    <r>
      <rPr>
        <b/>
        <sz val="8"/>
        <rFont val="Times New Roman"/>
        <family val="1"/>
      </rPr>
      <t>S1</t>
    </r>
    <r>
      <rPr>
        <b/>
        <sz val="8"/>
        <color rgb="FF00B05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12/13</t>
    </r>
  </si>
  <si>
    <t>S1</t>
  </si>
  <si>
    <t>Analyse Mathématique</t>
  </si>
  <si>
    <t>Mécanique du point</t>
  </si>
  <si>
    <t>U.E.D</t>
  </si>
  <si>
    <t>Découverte</t>
  </si>
  <si>
    <t>Electronique</t>
  </si>
  <si>
    <t>Environnement</t>
  </si>
  <si>
    <t>U.E.T</t>
  </si>
  <si>
    <t>Transversale</t>
  </si>
  <si>
    <t>Langue Française</t>
  </si>
  <si>
    <t>U.E.M</t>
  </si>
  <si>
    <t>Méthodologique</t>
  </si>
  <si>
    <t>TP  Mécanique du point</t>
  </si>
  <si>
    <t>TP Chimie des Solutions</t>
  </si>
  <si>
    <t>Bureautique</t>
  </si>
  <si>
    <t>Semestre  2</t>
  </si>
  <si>
    <t>Thermodynamique</t>
  </si>
  <si>
    <t>Algèbre</t>
  </si>
  <si>
    <t>Magnétisme-Electricité</t>
  </si>
  <si>
    <t>Histoire des Sciences</t>
  </si>
  <si>
    <t>TP Magnétisme-Electricité</t>
  </si>
  <si>
    <t>TP Thermodynamique</t>
  </si>
  <si>
    <t>Informatique</t>
  </si>
  <si>
    <r>
      <t>Moyenne annuelle  L1:</t>
    </r>
    <r>
      <rPr>
        <sz val="10"/>
        <color theme="1"/>
        <rFont val="Times New Roman"/>
        <family val="1"/>
      </rPr>
      <t xml:space="preserve">                                                         </t>
    </r>
  </si>
  <si>
    <r>
      <t>Total des crédits cumulés pour l’année (S1+ S2) :</t>
    </r>
    <r>
      <rPr>
        <b/>
        <sz val="11"/>
        <color theme="1"/>
        <rFont val="Times New Roman"/>
        <family val="1"/>
      </rPr>
      <t xml:space="preserve"> 60</t>
    </r>
    <r>
      <rPr>
        <sz val="11"/>
        <color theme="1"/>
        <rFont val="Times New Roman"/>
        <family val="1"/>
      </rPr>
      <t xml:space="preserve"> </t>
    </r>
  </si>
  <si>
    <r>
      <t xml:space="preserve">Total des crédits cumulés dans le cursus: </t>
    </r>
    <r>
      <rPr>
        <b/>
        <sz val="11"/>
        <color theme="1"/>
        <rFont val="Times New Roman"/>
        <family val="1"/>
      </rPr>
      <t>60</t>
    </r>
  </si>
  <si>
    <t xml:space="preserve">Décision du jury:  </t>
  </si>
  <si>
    <t>BBA / Le :</t>
  </si>
  <si>
    <t xml:space="preserve">Le Chef de Département  </t>
  </si>
  <si>
    <t>CHENAH</t>
  </si>
  <si>
    <t>BILAL</t>
  </si>
  <si>
    <t xml:space="preserve">à  Ras El Oeud </t>
  </si>
  <si>
    <t>308/12/D011</t>
  </si>
  <si>
    <r>
      <rPr>
        <b/>
        <sz val="8"/>
        <rFont val="Times New Roman"/>
        <family val="1"/>
      </rPr>
      <t>S2</t>
    </r>
    <r>
      <rPr>
        <b/>
        <sz val="8"/>
        <color rgb="FF00B05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11/12</t>
    </r>
  </si>
  <si>
    <t>S2</t>
  </si>
  <si>
    <r>
      <rPr>
        <b/>
        <sz val="8"/>
        <rFont val="Times New Roman"/>
        <family val="1"/>
      </rPr>
      <t>S2</t>
    </r>
    <r>
      <rPr>
        <b/>
        <sz val="8"/>
        <color rgb="FF00B05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12/13</t>
    </r>
  </si>
  <si>
    <t>Admis(e)/Session2</t>
  </si>
  <si>
    <t>2013/2014</t>
  </si>
  <si>
    <t xml:space="preserve">Année d’étude : 2ème  année     </t>
  </si>
  <si>
    <r>
      <t>Filière:</t>
    </r>
    <r>
      <rPr>
        <sz val="10"/>
        <color theme="1"/>
        <rFont val="Times New Roman"/>
        <family val="1"/>
      </rPr>
      <t/>
    </r>
  </si>
  <si>
    <t>Spécialité:         /</t>
  </si>
  <si>
    <r>
      <t>Année:</t>
    </r>
    <r>
      <rPr>
        <b/>
        <sz val="11"/>
        <color rgb="FFFF0000"/>
        <rFont val="Times New Roman"/>
        <family val="1"/>
      </rPr>
      <t xml:space="preserve"> L2</t>
    </r>
  </si>
  <si>
    <t>Crédits    Requis</t>
  </si>
  <si>
    <t>Semestre  3</t>
  </si>
  <si>
    <t>Mécanique Rationnelle</t>
  </si>
  <si>
    <r>
      <rPr>
        <b/>
        <sz val="8"/>
        <rFont val="Times New Roman"/>
        <family val="1"/>
      </rPr>
      <t>S1</t>
    </r>
    <r>
      <rPr>
        <b/>
        <sz val="8"/>
        <color rgb="FF00B05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13/14</t>
    </r>
  </si>
  <si>
    <t>Outils Mathématiques</t>
  </si>
  <si>
    <t>Vibrations-Ondes</t>
  </si>
  <si>
    <t>Génie civil</t>
  </si>
  <si>
    <t>Langue Anglaise</t>
  </si>
  <si>
    <t>Dessin Technique</t>
  </si>
  <si>
    <t>Probabilités et Statistiques</t>
  </si>
  <si>
    <t>Langages de Programmation</t>
  </si>
  <si>
    <t>Semestre  4</t>
  </si>
  <si>
    <t>Méthodes Numériques Appliquées</t>
  </si>
  <si>
    <t>Complexes et Fonctions Spéciales</t>
  </si>
  <si>
    <t xml:space="preserve">   Fondamentale</t>
  </si>
  <si>
    <t>Mecanique des fluides</t>
  </si>
  <si>
    <t>Résistance des matériaux</t>
  </si>
  <si>
    <t>Technique d’expression</t>
  </si>
  <si>
    <t>TP  Méthodes Numériques</t>
  </si>
  <si>
    <t>TP Mecanique des fluides</t>
  </si>
  <si>
    <t>TP Résistance des matériaux</t>
  </si>
  <si>
    <r>
      <t>Moyenne annuelle  L2:</t>
    </r>
    <r>
      <rPr>
        <sz val="10"/>
        <color theme="1"/>
        <rFont val="Times New Roman"/>
        <family val="1"/>
      </rPr>
      <t xml:space="preserve">                                                         </t>
    </r>
  </si>
  <si>
    <r>
      <t>Total des crédits cumulés pour l’année (S3+ S4) :</t>
    </r>
    <r>
      <rPr>
        <b/>
        <sz val="11"/>
        <color theme="1"/>
        <rFont val="Times New Roman"/>
        <family val="1"/>
      </rPr>
      <t xml:space="preserve"> 60</t>
    </r>
  </si>
  <si>
    <r>
      <t xml:space="preserve">Total des crédits cumulés dans le cursus: </t>
    </r>
    <r>
      <rPr>
        <b/>
        <sz val="11"/>
        <color theme="1"/>
        <rFont val="Times New Roman"/>
        <family val="1"/>
      </rPr>
      <t>120</t>
    </r>
  </si>
  <si>
    <t>Génie Civil</t>
  </si>
  <si>
    <r>
      <rPr>
        <b/>
        <sz val="8"/>
        <rFont val="Times New Roman"/>
        <family val="1"/>
      </rPr>
      <t>S2</t>
    </r>
    <r>
      <rPr>
        <b/>
        <sz val="8"/>
        <color rgb="FF00B050"/>
        <rFont val="Times New Roman"/>
        <family val="1"/>
      </rPr>
      <t xml:space="preserve"> </t>
    </r>
    <r>
      <rPr>
        <b/>
        <sz val="8"/>
        <color rgb="FFFF0000"/>
        <rFont val="Times New Roman"/>
        <family val="1"/>
      </rPr>
      <t>13/14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</si>
</sst>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B05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7030A0"/>
      <name val="Times New Roman"/>
      <family val="1"/>
    </font>
    <font>
      <b/>
      <sz val="8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7030A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F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>
      <alignment horizontal="left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11" fillId="6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2" fontId="3" fillId="0" borderId="1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2" fontId="3" fillId="0" borderId="14" xfId="0" applyNumberFormat="1" applyFont="1" applyBorder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 wrapText="1"/>
    </xf>
    <xf numFmtId="2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2" fontId="14" fillId="0" borderId="5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2" fontId="11" fillId="0" borderId="5" xfId="0" applyNumberFormat="1" applyFont="1" applyFill="1" applyBorder="1" applyAlignment="1" applyProtection="1">
      <alignment horizontal="center" vertical="center" wrapText="1"/>
    </xf>
    <xf numFmtId="2" fontId="11" fillId="0" borderId="8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3</xdr:col>
      <xdr:colOff>9525</xdr:colOff>
      <xdr:row>4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1525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3</xdr:col>
      <xdr:colOff>38100</xdr:colOff>
      <xdr:row>4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181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8"/>
  <sheetViews>
    <sheetView topLeftCell="A22" workbookViewId="0">
      <selection activeCell="D9" sqref="D9:E9"/>
    </sheetView>
  </sheetViews>
  <sheetFormatPr baseColWidth="10" defaultColWidth="11.42578125" defaultRowHeight="15" x14ac:dyDescent="0.25"/>
  <cols>
    <col min="1" max="1" width="4.5703125" style="2" customWidth="1"/>
    <col min="2" max="2" width="6.42578125" style="2" customWidth="1"/>
    <col min="3" max="3" width="7.5703125" style="2" customWidth="1"/>
    <col min="4" max="4" width="7.42578125" style="2" customWidth="1"/>
    <col min="5" max="5" width="8.85546875" style="2" bestFit="1" customWidth="1"/>
    <col min="6" max="6" width="5.42578125" style="2" customWidth="1"/>
    <col min="7" max="7" width="18.28515625" style="2" customWidth="1"/>
    <col min="8" max="8" width="5.140625" style="2" customWidth="1"/>
    <col min="9" max="9" width="10.28515625" style="2" customWidth="1"/>
    <col min="10" max="10" width="5.85546875" style="2" bestFit="1" customWidth="1"/>
    <col min="11" max="11" width="7" style="4" bestFit="1" customWidth="1"/>
    <col min="12" max="12" width="6" style="2" customWidth="1"/>
    <col min="13" max="13" width="7.85546875" style="2" bestFit="1" customWidth="1"/>
    <col min="14" max="14" width="8.42578125" style="2" customWidth="1"/>
    <col min="15" max="15" width="7.140625" style="5" bestFit="1" customWidth="1"/>
    <col min="16" max="16" width="7.42578125" style="5" customWidth="1"/>
    <col min="17" max="17" width="5.42578125" style="5" customWidth="1"/>
    <col min="18" max="18" width="6.7109375" style="5" customWidth="1"/>
    <col min="19" max="19" width="6.5703125" style="5" customWidth="1"/>
    <col min="20" max="16384" width="11.42578125" style="1"/>
  </cols>
  <sheetData>
    <row r="1" spans="1:21" ht="14.1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14.1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4.1" customHeight="1" x14ac:dyDescent="0.25">
      <c r="B3" s="3"/>
      <c r="C3" s="3"/>
      <c r="D3" s="46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1" ht="14.1" customHeight="1" x14ac:dyDescent="0.25"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4.1" customHeight="1" x14ac:dyDescent="0.25">
      <c r="D5" s="46" t="s">
        <v>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1" ht="14.1" customHeight="1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21" ht="14.1" customHeight="1" x14ac:dyDescent="0.25">
      <c r="A7" s="54" t="s">
        <v>6</v>
      </c>
      <c r="B7" s="54"/>
      <c r="C7" s="54"/>
      <c r="D7" s="55" t="s">
        <v>7</v>
      </c>
      <c r="E7" s="55"/>
    </row>
    <row r="8" spans="1:21" ht="14.1" customHeight="1" x14ac:dyDescent="0.25">
      <c r="A8" s="6" t="s">
        <v>8</v>
      </c>
      <c r="B8" s="56" t="s">
        <v>69</v>
      </c>
      <c r="C8" s="56"/>
      <c r="D8" s="56"/>
      <c r="E8" s="7" t="s">
        <v>9</v>
      </c>
      <c r="F8" s="56" t="s">
        <v>70</v>
      </c>
      <c r="G8" s="56"/>
      <c r="H8" s="57" t="s">
        <v>10</v>
      </c>
      <c r="I8" s="57"/>
      <c r="J8" s="57"/>
      <c r="K8" s="58">
        <v>33640</v>
      </c>
      <c r="L8" s="58"/>
      <c r="M8" s="48" t="s">
        <v>71</v>
      </c>
      <c r="N8" s="48"/>
      <c r="O8" s="48"/>
      <c r="P8" s="49" t="s">
        <v>11</v>
      </c>
      <c r="Q8" s="49"/>
      <c r="R8" s="49"/>
      <c r="S8" s="49"/>
    </row>
    <row r="9" spans="1:21" ht="14.1" customHeight="1" x14ac:dyDescent="0.25">
      <c r="A9" s="50" t="s">
        <v>12</v>
      </c>
      <c r="B9" s="50"/>
      <c r="C9" s="50"/>
      <c r="D9" s="51" t="s">
        <v>72</v>
      </c>
      <c r="E9" s="51"/>
      <c r="F9" s="52" t="s">
        <v>13</v>
      </c>
      <c r="G9" s="52"/>
      <c r="H9" s="52"/>
      <c r="I9" s="52" t="s">
        <v>14</v>
      </c>
      <c r="J9" s="52"/>
      <c r="K9" s="52"/>
      <c r="L9" s="52"/>
      <c r="M9" s="52"/>
      <c r="N9" s="52" t="s">
        <v>15</v>
      </c>
      <c r="O9" s="52"/>
      <c r="P9" s="53" t="s">
        <v>16</v>
      </c>
      <c r="Q9" s="53"/>
      <c r="R9" s="53"/>
      <c r="S9" s="53"/>
    </row>
    <row r="10" spans="1:21" ht="14.1" customHeight="1" thickBot="1" x14ac:dyDescent="0.3">
      <c r="A10" s="71" t="s">
        <v>17</v>
      </c>
      <c r="B10" s="71"/>
      <c r="C10" s="71"/>
      <c r="D10" s="71"/>
      <c r="E10" s="71"/>
      <c r="F10" s="71"/>
      <c r="G10" s="71"/>
      <c r="H10" s="8"/>
      <c r="Q10" s="72" t="s">
        <v>18</v>
      </c>
      <c r="R10" s="72"/>
      <c r="S10" s="72"/>
    </row>
    <row r="11" spans="1:21" ht="23.25" customHeight="1" thickBot="1" x14ac:dyDescent="0.3">
      <c r="A11" s="73" t="s">
        <v>19</v>
      </c>
      <c r="B11" s="65" t="s">
        <v>20</v>
      </c>
      <c r="C11" s="66"/>
      <c r="D11" s="66"/>
      <c r="E11" s="66"/>
      <c r="F11" s="67"/>
      <c r="G11" s="65" t="s">
        <v>21</v>
      </c>
      <c r="H11" s="66"/>
      <c r="I11" s="66"/>
      <c r="J11" s="67"/>
      <c r="K11" s="68" t="s">
        <v>22</v>
      </c>
      <c r="L11" s="69"/>
      <c r="M11" s="69"/>
      <c r="N11" s="69"/>
      <c r="O11" s="69"/>
      <c r="P11" s="69"/>
      <c r="Q11" s="69"/>
      <c r="R11" s="69"/>
      <c r="S11" s="70"/>
    </row>
    <row r="12" spans="1:21" ht="12" customHeight="1" thickBot="1" x14ac:dyDescent="0.3">
      <c r="A12" s="74"/>
      <c r="B12" s="63" t="s">
        <v>23</v>
      </c>
      <c r="C12" s="59" t="s">
        <v>24</v>
      </c>
      <c r="D12" s="60"/>
      <c r="E12" s="63" t="s">
        <v>25</v>
      </c>
      <c r="F12" s="63" t="s">
        <v>26</v>
      </c>
      <c r="G12" s="59" t="s">
        <v>27</v>
      </c>
      <c r="H12" s="60"/>
      <c r="I12" s="63" t="s">
        <v>25</v>
      </c>
      <c r="J12" s="63" t="s">
        <v>28</v>
      </c>
      <c r="K12" s="65" t="s">
        <v>29</v>
      </c>
      <c r="L12" s="66"/>
      <c r="M12" s="67"/>
      <c r="N12" s="68" t="s">
        <v>30</v>
      </c>
      <c r="O12" s="69"/>
      <c r="P12" s="70"/>
      <c r="Q12" s="68" t="s">
        <v>31</v>
      </c>
      <c r="R12" s="69"/>
      <c r="S12" s="70"/>
    </row>
    <row r="13" spans="1:21" ht="10.5" customHeight="1" thickBot="1" x14ac:dyDescent="0.3">
      <c r="A13" s="75"/>
      <c r="B13" s="64"/>
      <c r="C13" s="61"/>
      <c r="D13" s="62"/>
      <c r="E13" s="64"/>
      <c r="F13" s="64"/>
      <c r="G13" s="61"/>
      <c r="H13" s="62"/>
      <c r="I13" s="64"/>
      <c r="J13" s="64"/>
      <c r="K13" s="9" t="s">
        <v>32</v>
      </c>
      <c r="L13" s="10" t="s">
        <v>33</v>
      </c>
      <c r="M13" s="10" t="s">
        <v>34</v>
      </c>
      <c r="N13" s="10" t="s">
        <v>32</v>
      </c>
      <c r="O13" s="11" t="s">
        <v>33</v>
      </c>
      <c r="P13" s="11" t="s">
        <v>34</v>
      </c>
      <c r="Q13" s="11" t="s">
        <v>32</v>
      </c>
      <c r="R13" s="11" t="s">
        <v>33</v>
      </c>
      <c r="S13" s="11" t="s">
        <v>34</v>
      </c>
    </row>
    <row r="14" spans="1:21" ht="3" customHeight="1" thickBot="1" x14ac:dyDescent="0.3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21" ht="19.5" customHeight="1" thickBot="1" x14ac:dyDescent="0.3">
      <c r="A15" s="73" t="s">
        <v>35</v>
      </c>
      <c r="B15" s="87" t="s">
        <v>36</v>
      </c>
      <c r="C15" s="90" t="s">
        <v>37</v>
      </c>
      <c r="D15" s="91"/>
      <c r="E15" s="87">
        <v>18</v>
      </c>
      <c r="F15" s="87">
        <v>18</v>
      </c>
      <c r="G15" s="96" t="s">
        <v>38</v>
      </c>
      <c r="H15" s="97"/>
      <c r="I15" s="12">
        <v>6</v>
      </c>
      <c r="J15" s="12">
        <v>6</v>
      </c>
      <c r="K15" s="13">
        <v>11</v>
      </c>
      <c r="L15" s="14" t="str">
        <f>IF(K15&gt;=10,"6","  ")</f>
        <v>6</v>
      </c>
      <c r="M15" s="15" t="s">
        <v>39</v>
      </c>
      <c r="N15" s="98">
        <f>((K15*J15)+(K16*J16)+(K17*J17))/18</f>
        <v>10</v>
      </c>
      <c r="O15" s="101">
        <f>IF(N15&gt;=10,E15,IF((U15+U16+U17)&gt;0,U15+U16+U17,"  "))</f>
        <v>18</v>
      </c>
      <c r="P15" s="104" t="s">
        <v>40</v>
      </c>
      <c r="Q15" s="117">
        <f>((N15*18)+(N18*4)+N20+(N21*7))/30</f>
        <v>10</v>
      </c>
      <c r="R15" s="119">
        <v>30</v>
      </c>
      <c r="S15" s="119" t="s">
        <v>74</v>
      </c>
      <c r="U15" s="16" t="str">
        <f>IF(K15&gt;=10,"6",)</f>
        <v>6</v>
      </c>
    </row>
    <row r="16" spans="1:21" ht="19.5" customHeight="1" thickBot="1" x14ac:dyDescent="0.3">
      <c r="A16" s="74"/>
      <c r="B16" s="88"/>
      <c r="C16" s="92"/>
      <c r="D16" s="93"/>
      <c r="E16" s="88"/>
      <c r="F16" s="88"/>
      <c r="G16" s="96" t="s">
        <v>41</v>
      </c>
      <c r="H16" s="97"/>
      <c r="I16" s="12">
        <v>6</v>
      </c>
      <c r="J16" s="12">
        <v>6</v>
      </c>
      <c r="K16" s="13">
        <v>9</v>
      </c>
      <c r="L16" s="14" t="str">
        <f t="shared" ref="L16:L17" si="0">IF(K16&gt;=10,"6","  ")</f>
        <v xml:space="preserve">  </v>
      </c>
      <c r="M16" s="15" t="s">
        <v>39</v>
      </c>
      <c r="N16" s="99"/>
      <c r="O16" s="102"/>
      <c r="P16" s="105"/>
      <c r="Q16" s="118"/>
      <c r="R16" s="120"/>
      <c r="S16" s="120"/>
      <c r="U16" s="16">
        <f t="shared" ref="U16:U17" si="1">IF(K16&gt;=10,"6",)</f>
        <v>0</v>
      </c>
    </row>
    <row r="17" spans="1:21" ht="13.5" customHeight="1" thickBot="1" x14ac:dyDescent="0.3">
      <c r="A17" s="74"/>
      <c r="B17" s="89"/>
      <c r="C17" s="94"/>
      <c r="D17" s="95"/>
      <c r="E17" s="89"/>
      <c r="F17" s="89"/>
      <c r="G17" s="96" t="s">
        <v>42</v>
      </c>
      <c r="H17" s="97"/>
      <c r="I17" s="12">
        <v>6</v>
      </c>
      <c r="J17" s="12">
        <v>6</v>
      </c>
      <c r="K17" s="13">
        <v>10</v>
      </c>
      <c r="L17" s="14" t="str">
        <f t="shared" si="0"/>
        <v>6</v>
      </c>
      <c r="M17" s="15" t="s">
        <v>39</v>
      </c>
      <c r="N17" s="100"/>
      <c r="O17" s="103"/>
      <c r="P17" s="106"/>
      <c r="Q17" s="118"/>
      <c r="R17" s="120"/>
      <c r="S17" s="120"/>
      <c r="U17" s="16" t="str">
        <f t="shared" si="1"/>
        <v>6</v>
      </c>
    </row>
    <row r="18" spans="1:21" ht="12.75" customHeight="1" thickBot="1" x14ac:dyDescent="0.3">
      <c r="A18" s="74"/>
      <c r="B18" s="76" t="s">
        <v>43</v>
      </c>
      <c r="C18" s="78" t="s">
        <v>44</v>
      </c>
      <c r="D18" s="79"/>
      <c r="E18" s="76">
        <v>4</v>
      </c>
      <c r="F18" s="76">
        <v>4</v>
      </c>
      <c r="G18" s="82" t="s">
        <v>45</v>
      </c>
      <c r="H18" s="83"/>
      <c r="I18" s="17">
        <v>2</v>
      </c>
      <c r="J18" s="17">
        <v>2</v>
      </c>
      <c r="K18" s="18">
        <v>4.5</v>
      </c>
      <c r="L18" s="19" t="str">
        <f>IF(K18&gt;=10,"2","  ")</f>
        <v xml:space="preserve">  </v>
      </c>
      <c r="M18" s="15" t="s">
        <v>39</v>
      </c>
      <c r="N18" s="107">
        <f>((K18*J18)+(K19*J19))/4</f>
        <v>7.375</v>
      </c>
      <c r="O18" s="109">
        <f>IF(N18&gt;=10,E18,IF(N18&lt;10,IF(N18&gt;0,U18+U19,"  ")))</f>
        <v>2</v>
      </c>
      <c r="P18" s="111" t="s">
        <v>74</v>
      </c>
      <c r="Q18" s="118"/>
      <c r="R18" s="120"/>
      <c r="S18" s="120"/>
      <c r="U18" s="20">
        <f>IF(K18&gt;=10,"2",)</f>
        <v>0</v>
      </c>
    </row>
    <row r="19" spans="1:21" ht="11.25" customHeight="1" thickBot="1" x14ac:dyDescent="0.3">
      <c r="A19" s="74"/>
      <c r="B19" s="77"/>
      <c r="C19" s="80"/>
      <c r="D19" s="81"/>
      <c r="E19" s="77"/>
      <c r="F19" s="77"/>
      <c r="G19" s="82" t="s">
        <v>46</v>
      </c>
      <c r="H19" s="83"/>
      <c r="I19" s="17">
        <v>2</v>
      </c>
      <c r="J19" s="17">
        <v>2</v>
      </c>
      <c r="K19" s="18">
        <v>10.25</v>
      </c>
      <c r="L19" s="19" t="str">
        <f>IF(K19&gt;=10,"2","  ")</f>
        <v>2</v>
      </c>
      <c r="M19" s="15" t="s">
        <v>75</v>
      </c>
      <c r="N19" s="108"/>
      <c r="O19" s="110"/>
      <c r="P19" s="112"/>
      <c r="Q19" s="118"/>
      <c r="R19" s="120"/>
      <c r="S19" s="120"/>
      <c r="U19" s="20" t="str">
        <f>IF(K19&gt;=10,"2",)</f>
        <v>2</v>
      </c>
    </row>
    <row r="20" spans="1:21" ht="15.75" thickBot="1" x14ac:dyDescent="0.3">
      <c r="A20" s="74"/>
      <c r="B20" s="21" t="s">
        <v>47</v>
      </c>
      <c r="C20" s="113" t="s">
        <v>48</v>
      </c>
      <c r="D20" s="114"/>
      <c r="E20" s="21">
        <v>1</v>
      </c>
      <c r="F20" s="21">
        <v>1</v>
      </c>
      <c r="G20" s="115" t="s">
        <v>49</v>
      </c>
      <c r="H20" s="116"/>
      <c r="I20" s="21">
        <v>1</v>
      </c>
      <c r="J20" s="21">
        <v>1</v>
      </c>
      <c r="K20" s="22">
        <v>13.5</v>
      </c>
      <c r="L20" s="23" t="str">
        <f>IF(K20&gt;=10,"1","  ")</f>
        <v>1</v>
      </c>
      <c r="M20" s="15" t="s">
        <v>39</v>
      </c>
      <c r="N20" s="24">
        <f>K20</f>
        <v>13.5</v>
      </c>
      <c r="O20" s="25" t="str">
        <f>L20</f>
        <v>1</v>
      </c>
      <c r="P20" s="26" t="s">
        <v>40</v>
      </c>
      <c r="Q20" s="118"/>
      <c r="R20" s="120"/>
      <c r="S20" s="120"/>
      <c r="U20" s="27" t="str">
        <f>IF(K20&gt;=10,"1",)</f>
        <v>1</v>
      </c>
    </row>
    <row r="21" spans="1:21" ht="21.75" customHeight="1" thickBot="1" x14ac:dyDescent="0.3">
      <c r="A21" s="74"/>
      <c r="B21" s="128" t="s">
        <v>50</v>
      </c>
      <c r="C21" s="130" t="s">
        <v>51</v>
      </c>
      <c r="D21" s="131"/>
      <c r="E21" s="128">
        <v>7</v>
      </c>
      <c r="F21" s="128">
        <v>7</v>
      </c>
      <c r="G21" s="126" t="s">
        <v>52</v>
      </c>
      <c r="H21" s="127"/>
      <c r="I21" s="28">
        <v>2</v>
      </c>
      <c r="J21" s="28">
        <v>2</v>
      </c>
      <c r="K21" s="29">
        <v>7</v>
      </c>
      <c r="L21" s="30" t="str">
        <f t="shared" ref="L21:L22" si="2">IF(K21&gt;=10,"2","  ")</f>
        <v xml:space="preserve">  </v>
      </c>
      <c r="M21" s="15" t="s">
        <v>73</v>
      </c>
      <c r="N21" s="137">
        <f>((K21*J21)+(K22*J22)+(K23*J23))/7</f>
        <v>11</v>
      </c>
      <c r="O21" s="121">
        <f>IF(N21&gt;=10,E21,IF((U21+U22+U23)&gt;0,U21+U22+U23,"  "))</f>
        <v>7</v>
      </c>
      <c r="P21" s="124" t="s">
        <v>74</v>
      </c>
      <c r="Q21" s="118"/>
      <c r="R21" s="120"/>
      <c r="S21" s="120"/>
      <c r="U21" s="31">
        <f>IF(K21&gt;=10,"2",)</f>
        <v>0</v>
      </c>
    </row>
    <row r="22" spans="1:21" ht="18.75" customHeight="1" thickBot="1" x14ac:dyDescent="0.3">
      <c r="A22" s="74"/>
      <c r="B22" s="129"/>
      <c r="C22" s="132"/>
      <c r="D22" s="133"/>
      <c r="E22" s="129"/>
      <c r="F22" s="129"/>
      <c r="G22" s="126" t="s">
        <v>53</v>
      </c>
      <c r="H22" s="127"/>
      <c r="I22" s="28">
        <v>2</v>
      </c>
      <c r="J22" s="28">
        <v>2</v>
      </c>
      <c r="K22" s="29">
        <v>12</v>
      </c>
      <c r="L22" s="30" t="str">
        <f t="shared" si="2"/>
        <v>2</v>
      </c>
      <c r="M22" s="15" t="s">
        <v>73</v>
      </c>
      <c r="N22" s="138"/>
      <c r="O22" s="122"/>
      <c r="P22" s="125"/>
      <c r="Q22" s="118"/>
      <c r="R22" s="120"/>
      <c r="S22" s="120"/>
      <c r="U22" s="31" t="str">
        <f>IF(K22&gt;=10,"2",)</f>
        <v>2</v>
      </c>
    </row>
    <row r="23" spans="1:21" ht="11.25" customHeight="1" thickBot="1" x14ac:dyDescent="0.3">
      <c r="A23" s="74"/>
      <c r="B23" s="129"/>
      <c r="C23" s="134"/>
      <c r="D23" s="135"/>
      <c r="E23" s="136"/>
      <c r="F23" s="136"/>
      <c r="G23" s="126" t="s">
        <v>54</v>
      </c>
      <c r="H23" s="127"/>
      <c r="I23" s="32">
        <v>3</v>
      </c>
      <c r="J23" s="32">
        <v>3</v>
      </c>
      <c r="K23" s="33">
        <v>13</v>
      </c>
      <c r="L23" s="30" t="str">
        <f>IF(K23&gt;=10,"3","  ")</f>
        <v>3</v>
      </c>
      <c r="M23" s="15" t="s">
        <v>73</v>
      </c>
      <c r="N23" s="138"/>
      <c r="O23" s="123"/>
      <c r="P23" s="125"/>
      <c r="Q23" s="118"/>
      <c r="R23" s="120"/>
      <c r="S23" s="120"/>
      <c r="U23" s="31" t="str">
        <f>IF(K23&gt;=10,"3",)</f>
        <v>3</v>
      </c>
    </row>
    <row r="24" spans="1:21" s="34" customFormat="1" ht="3" customHeight="1" thickBot="1" x14ac:dyDescent="0.3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U24" s="16"/>
    </row>
    <row r="25" spans="1:21" ht="14.25" customHeight="1" thickBot="1" x14ac:dyDescent="0.3">
      <c r="A25" s="74" t="s">
        <v>55</v>
      </c>
      <c r="B25" s="87" t="s">
        <v>36</v>
      </c>
      <c r="C25" s="90" t="s">
        <v>37</v>
      </c>
      <c r="D25" s="91"/>
      <c r="E25" s="87">
        <v>18</v>
      </c>
      <c r="F25" s="87">
        <v>18</v>
      </c>
      <c r="G25" s="96" t="s">
        <v>56</v>
      </c>
      <c r="H25" s="97"/>
      <c r="I25" s="12">
        <v>6</v>
      </c>
      <c r="J25" s="12">
        <v>6</v>
      </c>
      <c r="K25" s="13">
        <v>9.5</v>
      </c>
      <c r="L25" s="14" t="str">
        <f>IF(K25&gt;=10,"6","  ")</f>
        <v xml:space="preserve">  </v>
      </c>
      <c r="M25" s="15" t="s">
        <v>73</v>
      </c>
      <c r="N25" s="143">
        <f>((K25*J25)+(K26*J26)+(K27*J27))/18</f>
        <v>8.1666666666666661</v>
      </c>
      <c r="O25" s="141" t="str">
        <f>IF(N25&gt;=10,E25,IF((U25+U26+U27)&gt;0,U25+U26+U27,"  "))</f>
        <v xml:space="preserve">  </v>
      </c>
      <c r="P25" s="147" t="s">
        <v>40</v>
      </c>
      <c r="Q25" s="117">
        <f>((N25*18)+(N28*3)+(N30*9))/30</f>
        <v>10.116999999999999</v>
      </c>
      <c r="R25" s="120">
        <v>30</v>
      </c>
      <c r="S25" s="120" t="s">
        <v>40</v>
      </c>
      <c r="U25" s="16">
        <f>IF(K25&gt;=10,"6",)</f>
        <v>0</v>
      </c>
    </row>
    <row r="26" spans="1:21" ht="12.75" customHeight="1" thickBot="1" x14ac:dyDescent="0.3">
      <c r="A26" s="74"/>
      <c r="B26" s="88"/>
      <c r="C26" s="92"/>
      <c r="D26" s="93"/>
      <c r="E26" s="88"/>
      <c r="F26" s="88"/>
      <c r="G26" s="96" t="s">
        <v>57</v>
      </c>
      <c r="H26" s="97"/>
      <c r="I26" s="12">
        <v>6</v>
      </c>
      <c r="J26" s="12">
        <v>6</v>
      </c>
      <c r="K26" s="13">
        <v>7</v>
      </c>
      <c r="L26" s="14" t="str">
        <f t="shared" ref="L26:L27" si="3">IF(K26&gt;=10,"6","  ")</f>
        <v xml:space="preserve">  </v>
      </c>
      <c r="M26" s="15" t="s">
        <v>73</v>
      </c>
      <c r="N26" s="144"/>
      <c r="O26" s="146"/>
      <c r="P26" s="148"/>
      <c r="Q26" s="118"/>
      <c r="R26" s="120"/>
      <c r="S26" s="120"/>
      <c r="U26" s="16">
        <f t="shared" ref="U26:U27" si="4">IF(K26&gt;=10,"6",)</f>
        <v>0</v>
      </c>
    </row>
    <row r="27" spans="1:21" ht="15.75" thickBot="1" x14ac:dyDescent="0.3">
      <c r="A27" s="74"/>
      <c r="B27" s="89"/>
      <c r="C27" s="94"/>
      <c r="D27" s="95"/>
      <c r="E27" s="89"/>
      <c r="F27" s="89"/>
      <c r="G27" s="96" t="s">
        <v>58</v>
      </c>
      <c r="H27" s="97"/>
      <c r="I27" s="12">
        <v>6</v>
      </c>
      <c r="J27" s="12">
        <v>6</v>
      </c>
      <c r="K27" s="13">
        <v>8</v>
      </c>
      <c r="L27" s="14" t="str">
        <f t="shared" si="3"/>
        <v xml:space="preserve">  </v>
      </c>
      <c r="M27" s="15" t="s">
        <v>73</v>
      </c>
      <c r="N27" s="145"/>
      <c r="O27" s="142"/>
      <c r="P27" s="149"/>
      <c r="Q27" s="118"/>
      <c r="R27" s="120"/>
      <c r="S27" s="120"/>
      <c r="U27" s="16">
        <f t="shared" si="4"/>
        <v>0</v>
      </c>
    </row>
    <row r="28" spans="1:21" ht="13.5" customHeight="1" thickBot="1" x14ac:dyDescent="0.3">
      <c r="A28" s="74"/>
      <c r="B28" s="161" t="s">
        <v>47</v>
      </c>
      <c r="C28" s="163" t="s">
        <v>48</v>
      </c>
      <c r="D28" s="164"/>
      <c r="E28" s="161">
        <v>3</v>
      </c>
      <c r="F28" s="161">
        <v>3</v>
      </c>
      <c r="G28" s="115" t="s">
        <v>49</v>
      </c>
      <c r="H28" s="116"/>
      <c r="I28" s="21">
        <v>1</v>
      </c>
      <c r="J28" s="21">
        <v>1</v>
      </c>
      <c r="K28" s="22">
        <v>10.5</v>
      </c>
      <c r="L28" s="23" t="str">
        <f>IF(K28&gt;=10,"1","  ")</f>
        <v>1</v>
      </c>
      <c r="M28" s="15" t="s">
        <v>73</v>
      </c>
      <c r="N28" s="139">
        <f>((K28*J28)+(K29*J29))/3</f>
        <v>14.166666666666666</v>
      </c>
      <c r="O28" s="141">
        <f>IF(N28&gt;=10,E28,IF(U28+U29&gt;0,U28+U29,"  "))</f>
        <v>3</v>
      </c>
      <c r="P28" s="147" t="s">
        <v>74</v>
      </c>
      <c r="Q28" s="118"/>
      <c r="R28" s="120"/>
      <c r="S28" s="120"/>
      <c r="U28" s="35" t="str">
        <f>IF(K28&gt;=10,"1",)</f>
        <v>1</v>
      </c>
    </row>
    <row r="29" spans="1:21" ht="15.75" thickBot="1" x14ac:dyDescent="0.3">
      <c r="A29" s="74"/>
      <c r="B29" s="162"/>
      <c r="C29" s="165"/>
      <c r="D29" s="166"/>
      <c r="E29" s="162"/>
      <c r="F29" s="162"/>
      <c r="G29" s="115" t="s">
        <v>59</v>
      </c>
      <c r="H29" s="116"/>
      <c r="I29" s="21">
        <v>2</v>
      </c>
      <c r="J29" s="21">
        <v>2</v>
      </c>
      <c r="K29" s="22">
        <v>16</v>
      </c>
      <c r="L29" s="23" t="str">
        <f>IF(K29&gt;=10,"2","  ")</f>
        <v>2</v>
      </c>
      <c r="M29" s="15" t="s">
        <v>73</v>
      </c>
      <c r="N29" s="140"/>
      <c r="O29" s="142"/>
      <c r="P29" s="149"/>
      <c r="Q29" s="118"/>
      <c r="R29" s="120"/>
      <c r="S29" s="120"/>
      <c r="U29" s="35" t="str">
        <f>IF(K29&gt;=10,"2",)</f>
        <v>2</v>
      </c>
    </row>
    <row r="30" spans="1:21" ht="21" customHeight="1" thickBot="1" x14ac:dyDescent="0.3">
      <c r="A30" s="74"/>
      <c r="B30" s="128" t="s">
        <v>50</v>
      </c>
      <c r="C30" s="130" t="s">
        <v>51</v>
      </c>
      <c r="D30" s="131"/>
      <c r="E30" s="128">
        <v>9</v>
      </c>
      <c r="F30" s="128">
        <v>9</v>
      </c>
      <c r="G30" s="126" t="s">
        <v>60</v>
      </c>
      <c r="H30" s="127"/>
      <c r="I30" s="28">
        <v>2</v>
      </c>
      <c r="J30" s="28">
        <v>2</v>
      </c>
      <c r="K30" s="29">
        <v>10.25</v>
      </c>
      <c r="L30" s="30" t="str">
        <f t="shared" ref="L30:L31" si="5">IF(K30&gt;=10,"2","  ")</f>
        <v>2</v>
      </c>
      <c r="M30" s="15" t="s">
        <v>73</v>
      </c>
      <c r="N30" s="137">
        <f>((K30*J30)+(K31*J31)+(K32*J32))/9</f>
        <v>12.667777777777779</v>
      </c>
      <c r="O30" s="121">
        <f>IF(N30&gt;=10,E30,IF((U30+U31+U32)&gt;0,U30+U31+U32,"  "))</f>
        <v>9</v>
      </c>
      <c r="P30" s="124" t="s">
        <v>40</v>
      </c>
      <c r="Q30" s="118"/>
      <c r="R30" s="120"/>
      <c r="S30" s="120"/>
      <c r="U30" s="36" t="str">
        <f>IF(K30&gt;=10,"2",)</f>
        <v>2</v>
      </c>
    </row>
    <row r="31" spans="1:21" ht="20.25" customHeight="1" thickBot="1" x14ac:dyDescent="0.3">
      <c r="A31" s="74"/>
      <c r="B31" s="129"/>
      <c r="C31" s="132"/>
      <c r="D31" s="133"/>
      <c r="E31" s="129"/>
      <c r="F31" s="129"/>
      <c r="G31" s="126" t="s">
        <v>61</v>
      </c>
      <c r="H31" s="127"/>
      <c r="I31" s="28">
        <v>2</v>
      </c>
      <c r="J31" s="28">
        <v>2</v>
      </c>
      <c r="K31" s="29">
        <v>11.13</v>
      </c>
      <c r="L31" s="30" t="str">
        <f t="shared" si="5"/>
        <v>2</v>
      </c>
      <c r="M31" s="15" t="s">
        <v>73</v>
      </c>
      <c r="N31" s="138"/>
      <c r="O31" s="122"/>
      <c r="P31" s="125"/>
      <c r="Q31" s="118"/>
      <c r="R31" s="120"/>
      <c r="S31" s="120"/>
      <c r="U31" s="36" t="str">
        <f t="shared" ref="U31" si="6">IF(K31&gt;=10,"2",)</f>
        <v>2</v>
      </c>
    </row>
    <row r="32" spans="1:21" ht="11.25" customHeight="1" thickBot="1" x14ac:dyDescent="0.3">
      <c r="A32" s="75"/>
      <c r="B32" s="136"/>
      <c r="C32" s="134"/>
      <c r="D32" s="135"/>
      <c r="E32" s="136"/>
      <c r="F32" s="136"/>
      <c r="G32" s="126" t="s">
        <v>62</v>
      </c>
      <c r="H32" s="127"/>
      <c r="I32" s="28">
        <v>5</v>
      </c>
      <c r="J32" s="28">
        <v>5</v>
      </c>
      <c r="K32" s="29">
        <v>14.25</v>
      </c>
      <c r="L32" s="30" t="str">
        <f>IF(K32&gt;=10,"5","  ")</f>
        <v>5</v>
      </c>
      <c r="M32" s="15" t="s">
        <v>73</v>
      </c>
      <c r="N32" s="138"/>
      <c r="O32" s="123"/>
      <c r="P32" s="152"/>
      <c r="Q32" s="150"/>
      <c r="R32" s="151"/>
      <c r="S32" s="151"/>
      <c r="U32" s="36" t="str">
        <f>IF(K32&gt;=10,"5",)</f>
        <v>5</v>
      </c>
    </row>
    <row r="33" spans="1:19" s="38" customFormat="1" x14ac:dyDescent="0.25">
      <c r="A33" s="154" t="s">
        <v>63</v>
      </c>
      <c r="B33" s="154"/>
      <c r="C33" s="154"/>
      <c r="D33" s="37">
        <f>(Q15+Q25)/2</f>
        <v>10.058499999999999</v>
      </c>
      <c r="E33" s="155" t="s">
        <v>64</v>
      </c>
      <c r="F33" s="155"/>
      <c r="G33" s="155"/>
      <c r="H33" s="155"/>
      <c r="I33" s="155"/>
      <c r="J33" s="155"/>
      <c r="K33" s="155"/>
      <c r="L33" s="155"/>
      <c r="M33" s="156" t="s">
        <v>65</v>
      </c>
      <c r="N33" s="156"/>
      <c r="O33" s="156"/>
      <c r="P33" s="156"/>
      <c r="Q33" s="156"/>
      <c r="R33" s="156"/>
      <c r="S33" s="156"/>
    </row>
    <row r="34" spans="1:19" s="38" customFormat="1" x14ac:dyDescent="0.25">
      <c r="A34" s="157" t="s">
        <v>66</v>
      </c>
      <c r="B34" s="157"/>
      <c r="C34" s="157"/>
      <c r="D34" s="158" t="s">
        <v>76</v>
      </c>
      <c r="E34" s="158"/>
      <c r="F34" s="2"/>
      <c r="G34" s="2"/>
      <c r="H34" s="2"/>
      <c r="I34" s="2"/>
      <c r="J34" s="2"/>
      <c r="K34" s="4"/>
      <c r="L34" s="2"/>
      <c r="M34" s="2"/>
      <c r="N34" s="159" t="s">
        <v>67</v>
      </c>
      <c r="O34" s="159"/>
      <c r="P34" s="160">
        <f ca="1">TODAY()</f>
        <v>45399</v>
      </c>
      <c r="Q34" s="160"/>
      <c r="R34" s="160"/>
      <c r="S34" s="39"/>
    </row>
    <row r="35" spans="1:19" s="38" customFormat="1" ht="15.75" x14ac:dyDescent="0.25">
      <c r="A35" s="40"/>
      <c r="B35" s="40"/>
      <c r="C35" s="40"/>
      <c r="D35" s="40"/>
      <c r="E35" s="40"/>
      <c r="F35" s="2"/>
      <c r="G35" s="2"/>
      <c r="H35" s="2"/>
      <c r="I35" s="2"/>
      <c r="J35" s="2"/>
      <c r="K35" s="4"/>
      <c r="L35" s="2"/>
      <c r="M35" s="2"/>
      <c r="N35" s="153" t="s">
        <v>68</v>
      </c>
      <c r="O35" s="153"/>
      <c r="P35" s="153"/>
      <c r="Q35" s="153"/>
      <c r="R35" s="153"/>
      <c r="S35" s="41"/>
    </row>
    <row r="36" spans="1:19" s="38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  <c r="M36" s="2"/>
    </row>
    <row r="37" spans="1:19" s="38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4"/>
      <c r="L37" s="2"/>
      <c r="M37" s="2"/>
      <c r="N37" s="2"/>
      <c r="O37" s="5"/>
      <c r="P37" s="5"/>
      <c r="Q37" s="5"/>
      <c r="R37" s="5"/>
      <c r="S37" s="5"/>
    </row>
    <row r="38" spans="1:19" s="3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4"/>
      <c r="L38" s="2"/>
      <c r="M38" s="2"/>
      <c r="N38" s="2"/>
      <c r="O38" s="5"/>
      <c r="P38" s="5"/>
      <c r="Q38" s="5"/>
      <c r="R38" s="5"/>
      <c r="S38" s="5"/>
    </row>
  </sheetData>
  <mergeCells count="114">
    <mergeCell ref="G27:H27"/>
    <mergeCell ref="B28:B29"/>
    <mergeCell ref="C28:D29"/>
    <mergeCell ref="E28:E29"/>
    <mergeCell ref="F28:F29"/>
    <mergeCell ref="G28:H28"/>
    <mergeCell ref="Q25:Q32"/>
    <mergeCell ref="R25:R32"/>
    <mergeCell ref="P28:P29"/>
    <mergeCell ref="G29:H29"/>
    <mergeCell ref="O30:O32"/>
    <mergeCell ref="P30:P32"/>
    <mergeCell ref="N35:R35"/>
    <mergeCell ref="A33:C33"/>
    <mergeCell ref="E33:L33"/>
    <mergeCell ref="M33:S33"/>
    <mergeCell ref="A34:C34"/>
    <mergeCell ref="D34:E34"/>
    <mergeCell ref="N34:O34"/>
    <mergeCell ref="P34:R34"/>
    <mergeCell ref="B30:B32"/>
    <mergeCell ref="C30:D32"/>
    <mergeCell ref="E30:E32"/>
    <mergeCell ref="F30:F32"/>
    <mergeCell ref="G30:H30"/>
    <mergeCell ref="N30:N32"/>
    <mergeCell ref="G31:H31"/>
    <mergeCell ref="G32:H32"/>
    <mergeCell ref="S25:S32"/>
    <mergeCell ref="G26:H26"/>
    <mergeCell ref="G16:H16"/>
    <mergeCell ref="G17:H17"/>
    <mergeCell ref="O21:O23"/>
    <mergeCell ref="P21:P23"/>
    <mergeCell ref="G22:H22"/>
    <mergeCell ref="G23:H23"/>
    <mergeCell ref="A24:S24"/>
    <mergeCell ref="A25:A32"/>
    <mergeCell ref="B25:B27"/>
    <mergeCell ref="C25:D27"/>
    <mergeCell ref="E25:E27"/>
    <mergeCell ref="F25:F27"/>
    <mergeCell ref="B21:B23"/>
    <mergeCell ref="C21:D23"/>
    <mergeCell ref="E21:E23"/>
    <mergeCell ref="F21:F23"/>
    <mergeCell ref="G21:H21"/>
    <mergeCell ref="N21:N23"/>
    <mergeCell ref="N28:N29"/>
    <mergeCell ref="O28:O29"/>
    <mergeCell ref="G25:H25"/>
    <mergeCell ref="N25:N27"/>
    <mergeCell ref="O25:O27"/>
    <mergeCell ref="P25:P27"/>
    <mergeCell ref="B18:B19"/>
    <mergeCell ref="C18:D19"/>
    <mergeCell ref="E18:E19"/>
    <mergeCell ref="F18:F19"/>
    <mergeCell ref="G18:H18"/>
    <mergeCell ref="A14:S14"/>
    <mergeCell ref="A15:A23"/>
    <mergeCell ref="B15:B17"/>
    <mergeCell ref="C15:D17"/>
    <mergeCell ref="E15:E17"/>
    <mergeCell ref="F15:F17"/>
    <mergeCell ref="G15:H15"/>
    <mergeCell ref="N15:N17"/>
    <mergeCell ref="O15:O17"/>
    <mergeCell ref="P15:P17"/>
    <mergeCell ref="N18:N19"/>
    <mergeCell ref="O18:O19"/>
    <mergeCell ref="P18:P19"/>
    <mergeCell ref="G19:H19"/>
    <mergeCell ref="C20:D20"/>
    <mergeCell ref="G20:H20"/>
    <mergeCell ref="Q15:Q23"/>
    <mergeCell ref="R15:R23"/>
    <mergeCell ref="S15:S23"/>
    <mergeCell ref="G12:H13"/>
    <mergeCell ref="I12:I13"/>
    <mergeCell ref="J12:J13"/>
    <mergeCell ref="K12:M12"/>
    <mergeCell ref="N12:P12"/>
    <mergeCell ref="Q12:S12"/>
    <mergeCell ref="A10:G10"/>
    <mergeCell ref="Q10:S10"/>
    <mergeCell ref="A11:A13"/>
    <mergeCell ref="B11:F11"/>
    <mergeCell ref="G11:J11"/>
    <mergeCell ref="K11:S11"/>
    <mergeCell ref="B12:B13"/>
    <mergeCell ref="C12:D13"/>
    <mergeCell ref="E12:E13"/>
    <mergeCell ref="F12:F13"/>
    <mergeCell ref="A1:S1"/>
    <mergeCell ref="A2:S2"/>
    <mergeCell ref="D3:S3"/>
    <mergeCell ref="D4:S4"/>
    <mergeCell ref="D5:S5"/>
    <mergeCell ref="A6:S6"/>
    <mergeCell ref="M8:O8"/>
    <mergeCell ref="P8:S8"/>
    <mergeCell ref="A9:C9"/>
    <mergeCell ref="D9:E9"/>
    <mergeCell ref="F9:H9"/>
    <mergeCell ref="I9:M9"/>
    <mergeCell ref="N9:O9"/>
    <mergeCell ref="P9:S9"/>
    <mergeCell ref="A7:C7"/>
    <mergeCell ref="D7:E7"/>
    <mergeCell ref="B8:D8"/>
    <mergeCell ref="F8:G8"/>
    <mergeCell ref="H8:J8"/>
    <mergeCell ref="K8:L8"/>
  </mergeCells>
  <dataValidations count="4">
    <dataValidation type="list" allowBlank="1" showInputMessage="1" showErrorMessage="1" sqref="M8:O8">
      <formula1>"à  Bordj Bou Arréridj,à  Bir Kassed Ali,à  Bordj Zemmoura,à  Ras El Oeud ,à   Medjana,à Teniet En Nasr, à Batna, à Mansoura"</formula1>
    </dataValidation>
    <dataValidation type="list" allowBlank="1" showInputMessage="1" showErrorMessage="1" sqref="D34:E34">
      <formula1>"Admis(e)/Session1,Admis(e)/Session2,Ajourné,Admis(e)/Dette"</formula1>
    </dataValidation>
    <dataValidation type="list" allowBlank="1" showInputMessage="1" showErrorMessage="1" sqref="P8:S8">
      <formula1>"- Bordj Bou Arréridj  -  ALGERIE, - ALGERIE"</formula1>
    </dataValidation>
    <dataValidation type="list" allowBlank="1" showInputMessage="1" showErrorMessage="1" sqref="P15:P23 P25:P32 S15:S23 S25:S32">
      <formula1>"S1,S2"</formula1>
    </dataValidation>
  </dataValidations>
  <pageMargins left="0.19685039370078741" right="0.19685039370078741" top="0.3543307086614173" bottom="0.354330708661417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6"/>
  <sheetViews>
    <sheetView tabSelected="1" topLeftCell="A16" workbookViewId="0">
      <selection activeCell="G27" sqref="G27:H27"/>
    </sheetView>
  </sheetViews>
  <sheetFormatPr baseColWidth="10" defaultColWidth="11.42578125" defaultRowHeight="15" x14ac:dyDescent="0.25"/>
  <cols>
    <col min="1" max="1" width="4.5703125" style="2" customWidth="1"/>
    <col min="2" max="2" width="6.42578125" style="2" customWidth="1"/>
    <col min="3" max="3" width="7.5703125" style="2" customWidth="1"/>
    <col min="4" max="4" width="8.28515625" style="2" customWidth="1"/>
    <col min="5" max="5" width="7.7109375" style="2" customWidth="1"/>
    <col min="6" max="6" width="5.42578125" style="2" customWidth="1"/>
    <col min="7" max="7" width="20.85546875" style="2" customWidth="1"/>
    <col min="8" max="8" width="6" style="2" customWidth="1"/>
    <col min="9" max="9" width="8.28515625" style="2" customWidth="1"/>
    <col min="10" max="10" width="5.85546875" style="2" bestFit="1" customWidth="1"/>
    <col min="11" max="11" width="7" style="4" customWidth="1"/>
    <col min="12" max="12" width="7.140625" style="2" bestFit="1" customWidth="1"/>
    <col min="13" max="13" width="7.85546875" style="2" bestFit="1" customWidth="1"/>
    <col min="14" max="14" width="7.5703125" style="2" customWidth="1"/>
    <col min="15" max="15" width="6.85546875" style="5" customWidth="1"/>
    <col min="16" max="16" width="7.28515625" style="5" customWidth="1"/>
    <col min="17" max="17" width="5" style="5" customWidth="1"/>
    <col min="18" max="18" width="6.28515625" style="5" customWidth="1"/>
    <col min="19" max="19" width="6.5703125" style="5" customWidth="1"/>
    <col min="20" max="16384" width="11.42578125" style="1"/>
  </cols>
  <sheetData>
    <row r="1" spans="1:21" ht="14.1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14.1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14.1" customHeight="1" x14ac:dyDescent="0.25">
      <c r="B3" s="3"/>
      <c r="C3" s="3"/>
      <c r="D3" s="46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1" ht="14.1" customHeight="1" x14ac:dyDescent="0.25"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4.1" customHeight="1" x14ac:dyDescent="0.25">
      <c r="D5" s="46" t="s">
        <v>4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21" ht="14.1" customHeight="1" x14ac:dyDescent="0.25">
      <c r="A6" s="169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21" ht="14.1" customHeight="1" x14ac:dyDescent="0.25">
      <c r="A7" s="54" t="s">
        <v>6</v>
      </c>
      <c r="B7" s="54"/>
      <c r="C7" s="54"/>
      <c r="D7" s="55" t="s">
        <v>77</v>
      </c>
      <c r="E7" s="55"/>
    </row>
    <row r="8" spans="1:21" ht="14.1" customHeight="1" x14ac:dyDescent="0.25">
      <c r="A8" s="6" t="s">
        <v>8</v>
      </c>
      <c r="B8" s="56" t="s">
        <v>69</v>
      </c>
      <c r="C8" s="56"/>
      <c r="D8" s="56"/>
      <c r="E8" s="7" t="s">
        <v>9</v>
      </c>
      <c r="F8" s="56" t="s">
        <v>70</v>
      </c>
      <c r="G8" s="56"/>
      <c r="H8" s="57" t="s">
        <v>10</v>
      </c>
      <c r="I8" s="57"/>
      <c r="J8" s="57"/>
      <c r="K8" s="58">
        <v>33640</v>
      </c>
      <c r="L8" s="58"/>
      <c r="M8" s="48" t="s">
        <v>71</v>
      </c>
      <c r="N8" s="48"/>
      <c r="O8" s="48"/>
      <c r="P8" s="49" t="s">
        <v>11</v>
      </c>
      <c r="Q8" s="49"/>
      <c r="R8" s="49"/>
      <c r="S8" s="49"/>
    </row>
    <row r="9" spans="1:21" ht="14.1" customHeight="1" x14ac:dyDescent="0.25">
      <c r="A9" s="50" t="s">
        <v>12</v>
      </c>
      <c r="B9" s="50"/>
      <c r="C9" s="50"/>
      <c r="D9" s="51" t="s">
        <v>72</v>
      </c>
      <c r="E9" s="51"/>
      <c r="F9" s="52" t="s">
        <v>78</v>
      </c>
      <c r="G9" s="52"/>
      <c r="H9" s="52" t="s">
        <v>14</v>
      </c>
      <c r="I9" s="52"/>
      <c r="J9" s="52"/>
      <c r="K9" s="52"/>
      <c r="L9" s="52"/>
      <c r="M9" s="42" t="s">
        <v>79</v>
      </c>
      <c r="N9" s="167" t="s">
        <v>106</v>
      </c>
      <c r="O9" s="167"/>
      <c r="P9" s="167"/>
      <c r="Q9" s="168" t="s">
        <v>80</v>
      </c>
      <c r="R9" s="168"/>
      <c r="S9" s="168"/>
    </row>
    <row r="10" spans="1:21" ht="14.1" customHeight="1" thickBot="1" x14ac:dyDescent="0.3">
      <c r="A10" s="71" t="s">
        <v>17</v>
      </c>
      <c r="B10" s="71"/>
      <c r="C10" s="71"/>
      <c r="D10" s="71"/>
      <c r="E10" s="71"/>
      <c r="F10" s="71"/>
      <c r="G10" s="71"/>
      <c r="H10" s="8"/>
      <c r="Q10" s="72" t="s">
        <v>81</v>
      </c>
      <c r="R10" s="72"/>
      <c r="S10" s="72"/>
    </row>
    <row r="11" spans="1:21" ht="23.25" customHeight="1" thickBot="1" x14ac:dyDescent="0.3">
      <c r="A11" s="73" t="s">
        <v>19</v>
      </c>
      <c r="B11" s="65" t="s">
        <v>20</v>
      </c>
      <c r="C11" s="66"/>
      <c r="D11" s="66"/>
      <c r="E11" s="66"/>
      <c r="F11" s="67"/>
      <c r="G11" s="65" t="s">
        <v>21</v>
      </c>
      <c r="H11" s="66"/>
      <c r="I11" s="66"/>
      <c r="J11" s="67"/>
      <c r="K11" s="68" t="s">
        <v>22</v>
      </c>
      <c r="L11" s="69"/>
      <c r="M11" s="69"/>
      <c r="N11" s="69"/>
      <c r="O11" s="69"/>
      <c r="P11" s="69"/>
      <c r="Q11" s="69"/>
      <c r="R11" s="69"/>
      <c r="S11" s="70"/>
    </row>
    <row r="12" spans="1:21" ht="12" customHeight="1" thickBot="1" x14ac:dyDescent="0.3">
      <c r="A12" s="74"/>
      <c r="B12" s="63" t="s">
        <v>23</v>
      </c>
      <c r="C12" s="59" t="s">
        <v>24</v>
      </c>
      <c r="D12" s="60"/>
      <c r="E12" s="63" t="s">
        <v>82</v>
      </c>
      <c r="F12" s="63" t="s">
        <v>26</v>
      </c>
      <c r="G12" s="59" t="s">
        <v>27</v>
      </c>
      <c r="H12" s="60"/>
      <c r="I12" s="63" t="s">
        <v>25</v>
      </c>
      <c r="J12" s="63" t="s">
        <v>28</v>
      </c>
      <c r="K12" s="65" t="s">
        <v>29</v>
      </c>
      <c r="L12" s="66"/>
      <c r="M12" s="67"/>
      <c r="N12" s="68" t="s">
        <v>30</v>
      </c>
      <c r="O12" s="69"/>
      <c r="P12" s="70"/>
      <c r="Q12" s="68" t="s">
        <v>31</v>
      </c>
      <c r="R12" s="69"/>
      <c r="S12" s="70"/>
    </row>
    <row r="13" spans="1:21" ht="10.5" customHeight="1" thickBot="1" x14ac:dyDescent="0.3">
      <c r="A13" s="75"/>
      <c r="B13" s="64"/>
      <c r="C13" s="61"/>
      <c r="D13" s="62"/>
      <c r="E13" s="64"/>
      <c r="F13" s="64"/>
      <c r="G13" s="61"/>
      <c r="H13" s="62"/>
      <c r="I13" s="64"/>
      <c r="J13" s="64"/>
      <c r="K13" s="9" t="s">
        <v>32</v>
      </c>
      <c r="L13" s="10" t="s">
        <v>33</v>
      </c>
      <c r="M13" s="10" t="s">
        <v>34</v>
      </c>
      <c r="N13" s="10" t="s">
        <v>32</v>
      </c>
      <c r="O13" s="11" t="s">
        <v>33</v>
      </c>
      <c r="P13" s="11" t="s">
        <v>34</v>
      </c>
      <c r="Q13" s="11" t="s">
        <v>32</v>
      </c>
      <c r="R13" s="11" t="s">
        <v>33</v>
      </c>
      <c r="S13" s="11" t="s">
        <v>34</v>
      </c>
    </row>
    <row r="14" spans="1:21" ht="3" customHeight="1" thickBot="1" x14ac:dyDescent="0.3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21" ht="13.5" customHeight="1" thickBot="1" x14ac:dyDescent="0.3">
      <c r="A15" s="73" t="s">
        <v>83</v>
      </c>
      <c r="B15" s="87" t="s">
        <v>36</v>
      </c>
      <c r="C15" s="90" t="s">
        <v>37</v>
      </c>
      <c r="D15" s="91"/>
      <c r="E15" s="87">
        <v>13</v>
      </c>
      <c r="F15" s="87">
        <v>13</v>
      </c>
      <c r="G15" s="172" t="s">
        <v>84</v>
      </c>
      <c r="H15" s="173"/>
      <c r="I15" s="12">
        <v>4</v>
      </c>
      <c r="J15" s="12">
        <v>4</v>
      </c>
      <c r="K15" s="13">
        <v>6.5</v>
      </c>
      <c r="L15" s="14" t="str">
        <f>IF(K15&gt;=10,"4","  ")</f>
        <v xml:space="preserve">  </v>
      </c>
      <c r="M15" s="15" t="s">
        <v>107</v>
      </c>
      <c r="N15" s="98">
        <f>((K15*J15)+(K16*J16)+(K17*J17))/13</f>
        <v>7.2423076923076923</v>
      </c>
      <c r="O15" s="104">
        <f>IF(N15&gt;=10,E15,IF((U15+U16+U17)&gt;0,U15+U16+U17,"  "))</f>
        <v>4</v>
      </c>
      <c r="P15" s="104" t="s">
        <v>74</v>
      </c>
      <c r="Q15" s="117">
        <f>((N15*13)+(N18*8)+N20+(N21*8))/30</f>
        <v>10.475999999999999</v>
      </c>
      <c r="R15" s="119">
        <v>30</v>
      </c>
      <c r="S15" s="119" t="s">
        <v>74</v>
      </c>
      <c r="U15" s="36">
        <f>IF(K15&gt;=10,"4", )</f>
        <v>0</v>
      </c>
    </row>
    <row r="16" spans="1:21" ht="12.75" customHeight="1" thickBot="1" x14ac:dyDescent="0.3">
      <c r="A16" s="74"/>
      <c r="B16" s="88"/>
      <c r="C16" s="92"/>
      <c r="D16" s="93"/>
      <c r="E16" s="88"/>
      <c r="F16" s="88"/>
      <c r="G16" s="172" t="s">
        <v>86</v>
      </c>
      <c r="H16" s="173"/>
      <c r="I16" s="12">
        <v>4</v>
      </c>
      <c r="J16" s="12">
        <v>4</v>
      </c>
      <c r="K16" s="13">
        <v>10</v>
      </c>
      <c r="L16" s="14" t="str">
        <f>IF(K16&gt;=10,"4","  ")</f>
        <v>4</v>
      </c>
      <c r="M16" s="15" t="s">
        <v>85</v>
      </c>
      <c r="N16" s="99"/>
      <c r="O16" s="105"/>
      <c r="P16" s="105"/>
      <c r="Q16" s="118"/>
      <c r="R16" s="120"/>
      <c r="S16" s="120"/>
      <c r="U16" s="36" t="str">
        <f>IF(K16&gt;=10,"4", )</f>
        <v>4</v>
      </c>
    </row>
    <row r="17" spans="1:21" ht="12.75" customHeight="1" thickBot="1" x14ac:dyDescent="0.3">
      <c r="A17" s="74"/>
      <c r="B17" s="89"/>
      <c r="C17" s="94"/>
      <c r="D17" s="95"/>
      <c r="E17" s="89"/>
      <c r="F17" s="89"/>
      <c r="G17" s="172" t="s">
        <v>87</v>
      </c>
      <c r="H17" s="173"/>
      <c r="I17" s="12">
        <v>5</v>
      </c>
      <c r="J17" s="12">
        <v>5</v>
      </c>
      <c r="K17" s="13">
        <v>5.63</v>
      </c>
      <c r="L17" s="14" t="str">
        <f>IF(K17&gt;=10,"5","  ")</f>
        <v xml:space="preserve">  </v>
      </c>
      <c r="M17" s="15" t="s">
        <v>85</v>
      </c>
      <c r="N17" s="100"/>
      <c r="O17" s="106"/>
      <c r="P17" s="106"/>
      <c r="Q17" s="118"/>
      <c r="R17" s="120"/>
      <c r="S17" s="120"/>
      <c r="U17" s="36">
        <f>IF(K17&gt;=10,"5", )</f>
        <v>0</v>
      </c>
    </row>
    <row r="18" spans="1:21" ht="12.75" customHeight="1" thickBot="1" x14ac:dyDescent="0.3">
      <c r="A18" s="74"/>
      <c r="B18" s="76" t="s">
        <v>43</v>
      </c>
      <c r="C18" s="78" t="s">
        <v>44</v>
      </c>
      <c r="D18" s="79"/>
      <c r="E18" s="76">
        <v>8</v>
      </c>
      <c r="F18" s="76">
        <v>8</v>
      </c>
      <c r="G18" s="170" t="s">
        <v>88</v>
      </c>
      <c r="H18" s="171"/>
      <c r="I18" s="17">
        <v>4</v>
      </c>
      <c r="J18" s="17">
        <v>4</v>
      </c>
      <c r="K18" s="18">
        <v>15.5</v>
      </c>
      <c r="L18" s="19" t="str">
        <f>IF(K18&gt;=10,"4","  ")</f>
        <v>4</v>
      </c>
      <c r="M18" s="15" t="s">
        <v>107</v>
      </c>
      <c r="N18" s="107">
        <f>((K18*J18)+(K19*J19))/8</f>
        <v>13.75</v>
      </c>
      <c r="O18" s="111">
        <f>IF(N18&gt;=10,E18,IF(U18+U19&gt;0,U18+U19,"  "))</f>
        <v>8</v>
      </c>
      <c r="P18" s="111" t="s">
        <v>74</v>
      </c>
      <c r="Q18" s="118"/>
      <c r="R18" s="120"/>
      <c r="S18" s="120"/>
      <c r="U18" s="36" t="str">
        <f>IF(K18&gt;=10,"5", )</f>
        <v>5</v>
      </c>
    </row>
    <row r="19" spans="1:21" ht="11.25" customHeight="1" thickBot="1" x14ac:dyDescent="0.3">
      <c r="A19" s="74"/>
      <c r="B19" s="77"/>
      <c r="C19" s="80"/>
      <c r="D19" s="81"/>
      <c r="E19" s="77"/>
      <c r="F19" s="77"/>
      <c r="G19" s="170" t="s">
        <v>45</v>
      </c>
      <c r="H19" s="171"/>
      <c r="I19" s="17">
        <v>4</v>
      </c>
      <c r="J19" s="17">
        <v>4</v>
      </c>
      <c r="K19" s="18">
        <v>12</v>
      </c>
      <c r="L19" s="19" t="str">
        <f>IF(K19&gt;=10,"4","  ")</f>
        <v>4</v>
      </c>
      <c r="M19" s="15" t="s">
        <v>107</v>
      </c>
      <c r="N19" s="108"/>
      <c r="O19" s="112"/>
      <c r="P19" s="112"/>
      <c r="Q19" s="118"/>
      <c r="R19" s="120"/>
      <c r="S19" s="120"/>
      <c r="U19" s="36" t="str">
        <f>IF(K19&gt;=10,"4", )</f>
        <v>4</v>
      </c>
    </row>
    <row r="20" spans="1:21" ht="15.75" thickBot="1" x14ac:dyDescent="0.3">
      <c r="A20" s="74"/>
      <c r="B20" s="21" t="s">
        <v>47</v>
      </c>
      <c r="C20" s="113" t="s">
        <v>48</v>
      </c>
      <c r="D20" s="114"/>
      <c r="E20" s="21">
        <v>1</v>
      </c>
      <c r="F20" s="21">
        <v>1</v>
      </c>
      <c r="G20" s="174" t="s">
        <v>89</v>
      </c>
      <c r="H20" s="175"/>
      <c r="I20" s="21">
        <v>1</v>
      </c>
      <c r="J20" s="21">
        <v>1</v>
      </c>
      <c r="K20" s="22">
        <v>15.13</v>
      </c>
      <c r="L20" s="23" t="str">
        <f>IF(K20&gt;=10,"1","  ")</f>
        <v>1</v>
      </c>
      <c r="M20" s="15" t="s">
        <v>85</v>
      </c>
      <c r="N20" s="24">
        <f>K20</f>
        <v>15.13</v>
      </c>
      <c r="O20" s="26" t="str">
        <f>L20</f>
        <v>1</v>
      </c>
      <c r="P20" s="26" t="s">
        <v>40</v>
      </c>
      <c r="Q20" s="118"/>
      <c r="R20" s="120"/>
      <c r="S20" s="120"/>
      <c r="U20" s="36" t="str">
        <f>IF(K20&gt;=10,"1", )</f>
        <v>1</v>
      </c>
    </row>
    <row r="21" spans="1:21" ht="13.5" customHeight="1" thickBot="1" x14ac:dyDescent="0.3">
      <c r="A21" s="74"/>
      <c r="B21" s="128" t="s">
        <v>50</v>
      </c>
      <c r="C21" s="130" t="s">
        <v>51</v>
      </c>
      <c r="D21" s="131"/>
      <c r="E21" s="128">
        <v>8</v>
      </c>
      <c r="F21" s="128">
        <v>8</v>
      </c>
      <c r="G21" s="176" t="s">
        <v>90</v>
      </c>
      <c r="H21" s="177"/>
      <c r="I21" s="28">
        <v>2</v>
      </c>
      <c r="J21" s="28">
        <v>2</v>
      </c>
      <c r="K21" s="29">
        <v>15.75</v>
      </c>
      <c r="L21" s="30" t="str">
        <f t="shared" ref="L21" si="0">IF(K21&gt;=10,"2","  ")</f>
        <v>2</v>
      </c>
      <c r="M21" s="15" t="s">
        <v>85</v>
      </c>
      <c r="N21" s="137">
        <f>((K21*J21)+(K22*J22)+(K23*J23))/8</f>
        <v>11.875</v>
      </c>
      <c r="O21" s="124">
        <f>IF(N21&gt;=10,E21,IF((U21+U22+U23)&gt;0,U21+U22+U23,"  "))</f>
        <v>8</v>
      </c>
      <c r="P21" s="124" t="s">
        <v>74</v>
      </c>
      <c r="Q21" s="118"/>
      <c r="R21" s="120"/>
      <c r="S21" s="120"/>
      <c r="U21" s="36" t="str">
        <f>IF(K21&gt;=10,"2", )</f>
        <v>2</v>
      </c>
    </row>
    <row r="22" spans="1:21" ht="13.5" customHeight="1" thickBot="1" x14ac:dyDescent="0.3">
      <c r="A22" s="74"/>
      <c r="B22" s="129"/>
      <c r="C22" s="132"/>
      <c r="D22" s="133"/>
      <c r="E22" s="129"/>
      <c r="F22" s="129"/>
      <c r="G22" s="176" t="s">
        <v>91</v>
      </c>
      <c r="H22" s="177"/>
      <c r="I22" s="28">
        <v>4</v>
      </c>
      <c r="J22" s="28">
        <v>4</v>
      </c>
      <c r="K22" s="29">
        <v>9.5</v>
      </c>
      <c r="L22" s="30" t="str">
        <f>IF(K22&gt;=10,"4","  ")</f>
        <v xml:space="preserve">  </v>
      </c>
      <c r="M22" s="15" t="s">
        <v>107</v>
      </c>
      <c r="N22" s="138"/>
      <c r="O22" s="125"/>
      <c r="P22" s="125"/>
      <c r="Q22" s="118"/>
      <c r="R22" s="120"/>
      <c r="S22" s="120"/>
      <c r="U22" s="36">
        <f>IF(K22&gt;=10,"4", )</f>
        <v>0</v>
      </c>
    </row>
    <row r="23" spans="1:21" ht="11.25" customHeight="1" thickBot="1" x14ac:dyDescent="0.3">
      <c r="A23" s="74"/>
      <c r="B23" s="129"/>
      <c r="C23" s="134"/>
      <c r="D23" s="135"/>
      <c r="E23" s="136"/>
      <c r="F23" s="136"/>
      <c r="G23" s="176" t="s">
        <v>92</v>
      </c>
      <c r="H23" s="177"/>
      <c r="I23" s="32">
        <v>2</v>
      </c>
      <c r="J23" s="32">
        <v>2</v>
      </c>
      <c r="K23" s="33">
        <v>12.75</v>
      </c>
      <c r="L23" s="30" t="str">
        <f>IF(K23&gt;=10,"2","  ")</f>
        <v>2</v>
      </c>
      <c r="M23" s="15" t="s">
        <v>85</v>
      </c>
      <c r="N23" s="138"/>
      <c r="O23" s="152"/>
      <c r="P23" s="125"/>
      <c r="Q23" s="118"/>
      <c r="R23" s="120"/>
      <c r="S23" s="120"/>
      <c r="U23" s="36" t="str">
        <f>IF(K23&gt;=10,"2", )</f>
        <v>2</v>
      </c>
    </row>
    <row r="24" spans="1:21" s="34" customFormat="1" ht="3" customHeight="1" thickBot="1" x14ac:dyDescent="0.3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U24" s="16"/>
    </row>
    <row r="25" spans="1:21" ht="17.25" customHeight="1" thickBot="1" x14ac:dyDescent="0.3">
      <c r="A25" s="74" t="s">
        <v>93</v>
      </c>
      <c r="B25" s="87" t="s">
        <v>36</v>
      </c>
      <c r="C25" s="90" t="s">
        <v>37</v>
      </c>
      <c r="D25" s="91"/>
      <c r="E25" s="87">
        <v>8</v>
      </c>
      <c r="F25" s="87">
        <v>8</v>
      </c>
      <c r="G25" s="172" t="s">
        <v>94</v>
      </c>
      <c r="H25" s="173"/>
      <c r="I25" s="12">
        <v>4</v>
      </c>
      <c r="J25" s="12">
        <v>4</v>
      </c>
      <c r="K25" s="13">
        <v>8</v>
      </c>
      <c r="L25" s="14" t="str">
        <f>IF(K25&gt;=10,"4","  ")</f>
        <v xml:space="preserve">  </v>
      </c>
      <c r="M25" s="15" t="s">
        <v>85</v>
      </c>
      <c r="N25" s="98">
        <f>((K25*J25)+(K26*J26))/8</f>
        <v>7.75</v>
      </c>
      <c r="O25" s="101" t="str">
        <f>IF(N25&gt;=10,E25,IF(U25+U26&gt;0,U25+U26,"  "))</f>
        <v xml:space="preserve">  </v>
      </c>
      <c r="P25" s="104" t="s">
        <v>40</v>
      </c>
      <c r="Q25" s="117">
        <v>10.28</v>
      </c>
      <c r="R25" s="120">
        <v>30</v>
      </c>
      <c r="S25" s="120" t="s">
        <v>40</v>
      </c>
      <c r="U25" s="36">
        <f>IF(K25&gt;=10,"4", )</f>
        <v>0</v>
      </c>
    </row>
    <row r="26" spans="1:21" ht="14.25" customHeight="1" thickBot="1" x14ac:dyDescent="0.3">
      <c r="A26" s="74"/>
      <c r="B26" s="89"/>
      <c r="C26" s="94"/>
      <c r="D26" s="95"/>
      <c r="E26" s="89"/>
      <c r="F26" s="89"/>
      <c r="G26" s="172" t="s">
        <v>95</v>
      </c>
      <c r="H26" s="173"/>
      <c r="I26" s="12">
        <v>4</v>
      </c>
      <c r="J26" s="12">
        <v>4</v>
      </c>
      <c r="K26" s="13">
        <v>7.5</v>
      </c>
      <c r="L26" s="14" t="str">
        <f>IF(K26&gt;=10,"4","  ")</f>
        <v xml:space="preserve">  </v>
      </c>
      <c r="M26" s="15" t="s">
        <v>85</v>
      </c>
      <c r="N26" s="100"/>
      <c r="O26" s="103"/>
      <c r="P26" s="106"/>
      <c r="Q26" s="118"/>
      <c r="R26" s="120"/>
      <c r="S26" s="120"/>
      <c r="U26" s="36">
        <f>IF(K26&gt;=10,"4", )</f>
        <v>0</v>
      </c>
    </row>
    <row r="27" spans="1:21" ht="13.5" customHeight="1" thickBot="1" x14ac:dyDescent="0.3">
      <c r="A27" s="74"/>
      <c r="B27" s="76" t="s">
        <v>36</v>
      </c>
      <c r="C27" s="78" t="s">
        <v>96</v>
      </c>
      <c r="D27" s="79"/>
      <c r="E27" s="76">
        <v>12</v>
      </c>
      <c r="F27" s="76">
        <v>12</v>
      </c>
      <c r="G27" s="178" t="s">
        <v>97</v>
      </c>
      <c r="H27" s="179"/>
      <c r="I27" s="17">
        <v>6</v>
      </c>
      <c r="J27" s="17">
        <v>6</v>
      </c>
      <c r="K27" s="18">
        <v>8.5</v>
      </c>
      <c r="L27" s="19" t="str">
        <f>IF(K27&gt;=10,"6","  ")</f>
        <v xml:space="preserve">  </v>
      </c>
      <c r="M27" s="15" t="s">
        <v>85</v>
      </c>
      <c r="N27" s="107">
        <f>((K27*J27)+(K28*J28))/12</f>
        <v>9.375</v>
      </c>
      <c r="O27" s="109">
        <f>IF(N27&gt;=10,E27,IF(U27+U28&gt;0,U27+U28,"  "))</f>
        <v>6</v>
      </c>
      <c r="P27" s="111" t="s">
        <v>40</v>
      </c>
      <c r="Q27" s="118"/>
      <c r="R27" s="120"/>
      <c r="S27" s="120"/>
      <c r="U27" s="36">
        <f t="shared" ref="U27:U28" si="1">IF(K27&gt;=10,"6", )</f>
        <v>0</v>
      </c>
    </row>
    <row r="28" spans="1:21" ht="14.25" customHeight="1" thickBot="1" x14ac:dyDescent="0.3">
      <c r="A28" s="74"/>
      <c r="B28" s="77"/>
      <c r="C28" s="80"/>
      <c r="D28" s="81"/>
      <c r="E28" s="77"/>
      <c r="F28" s="77"/>
      <c r="G28" s="178" t="s">
        <v>98</v>
      </c>
      <c r="H28" s="179"/>
      <c r="I28" s="17">
        <v>6</v>
      </c>
      <c r="J28" s="17">
        <v>6</v>
      </c>
      <c r="K28" s="18">
        <v>10.25</v>
      </c>
      <c r="L28" s="19" t="str">
        <f>IF(K28&gt;=10,"6","  ")</f>
        <v>6</v>
      </c>
      <c r="M28" s="15" t="s">
        <v>85</v>
      </c>
      <c r="N28" s="108"/>
      <c r="O28" s="110"/>
      <c r="P28" s="112"/>
      <c r="Q28" s="118"/>
      <c r="R28" s="120"/>
      <c r="S28" s="120"/>
      <c r="U28" s="36" t="str">
        <f t="shared" si="1"/>
        <v>6</v>
      </c>
    </row>
    <row r="29" spans="1:21" ht="15" customHeight="1" thickBot="1" x14ac:dyDescent="0.3">
      <c r="A29" s="74"/>
      <c r="B29" s="161" t="s">
        <v>47</v>
      </c>
      <c r="C29" s="163" t="s">
        <v>48</v>
      </c>
      <c r="D29" s="164"/>
      <c r="E29" s="161">
        <v>2</v>
      </c>
      <c r="F29" s="161">
        <v>2</v>
      </c>
      <c r="G29" s="174" t="s">
        <v>99</v>
      </c>
      <c r="H29" s="175"/>
      <c r="I29" s="21">
        <v>1</v>
      </c>
      <c r="J29" s="21">
        <v>1</v>
      </c>
      <c r="K29" s="22">
        <v>12</v>
      </c>
      <c r="L29" s="23" t="str">
        <f>IF(K29&gt;=10,"1","  ")</f>
        <v>1</v>
      </c>
      <c r="M29" s="15" t="s">
        <v>85</v>
      </c>
      <c r="N29" s="139">
        <f>((K29*J29)+(K30*J30))/2</f>
        <v>14.5</v>
      </c>
      <c r="O29" s="141">
        <f>IF(N29&gt;=10,E29,IF(U29+U30&gt;0,U29+U30,"  "))</f>
        <v>2</v>
      </c>
      <c r="P29" s="147" t="s">
        <v>40</v>
      </c>
      <c r="Q29" s="118"/>
      <c r="R29" s="120"/>
      <c r="S29" s="120"/>
      <c r="U29" s="36" t="str">
        <f>IF(K29&gt;=10,"1", )</f>
        <v>1</v>
      </c>
    </row>
    <row r="30" spans="1:21" ht="15" customHeight="1" thickBot="1" x14ac:dyDescent="0.3">
      <c r="A30" s="74"/>
      <c r="B30" s="162"/>
      <c r="C30" s="165"/>
      <c r="D30" s="166"/>
      <c r="E30" s="162"/>
      <c r="F30" s="162"/>
      <c r="G30" s="174" t="s">
        <v>89</v>
      </c>
      <c r="H30" s="175"/>
      <c r="I30" s="21">
        <v>1</v>
      </c>
      <c r="J30" s="21">
        <v>1</v>
      </c>
      <c r="K30" s="22">
        <v>17</v>
      </c>
      <c r="L30" s="23" t="str">
        <f>IF(K30&gt;=10,"1","  ")</f>
        <v>1</v>
      </c>
      <c r="M30" s="15" t="s">
        <v>85</v>
      </c>
      <c r="N30" s="140"/>
      <c r="O30" s="142"/>
      <c r="P30" s="149"/>
      <c r="Q30" s="118"/>
      <c r="R30" s="120"/>
      <c r="S30" s="120"/>
      <c r="U30" s="36" t="str">
        <f>IF(K30&gt;=10,"1", )</f>
        <v>1</v>
      </c>
    </row>
    <row r="31" spans="1:21" ht="15" customHeight="1" thickBot="1" x14ac:dyDescent="0.3">
      <c r="A31" s="74"/>
      <c r="B31" s="128" t="s">
        <v>50</v>
      </c>
      <c r="C31" s="130" t="s">
        <v>51</v>
      </c>
      <c r="D31" s="131"/>
      <c r="E31" s="128">
        <v>8</v>
      </c>
      <c r="F31" s="128">
        <v>8</v>
      </c>
      <c r="G31" s="176" t="s">
        <v>100</v>
      </c>
      <c r="H31" s="177"/>
      <c r="I31" s="28">
        <v>2</v>
      </c>
      <c r="J31" s="28">
        <v>2</v>
      </c>
      <c r="K31" s="29">
        <v>14</v>
      </c>
      <c r="L31" s="30" t="str">
        <f t="shared" ref="L31" si="2">IF(K31&gt;=10,"2","  ")</f>
        <v>2</v>
      </c>
      <c r="M31" s="15" t="s">
        <v>85</v>
      </c>
      <c r="N31" s="137">
        <f>((K31*J31)+(K32*J32)+(K33*J33))/8</f>
        <v>13.092500000000001</v>
      </c>
      <c r="O31" s="121">
        <f>IF(N31&gt;=10,E31,IF((U31+U32+U33)&gt;0,U31+U32+U33,"  "))</f>
        <v>8</v>
      </c>
      <c r="P31" s="124" t="s">
        <v>40</v>
      </c>
      <c r="Q31" s="118"/>
      <c r="R31" s="120"/>
      <c r="S31" s="120"/>
      <c r="U31" s="36" t="str">
        <f>IF(K31&gt;=10,"2", )</f>
        <v>2</v>
      </c>
    </row>
    <row r="32" spans="1:21" ht="15" customHeight="1" thickBot="1" x14ac:dyDescent="0.3">
      <c r="A32" s="74"/>
      <c r="B32" s="129"/>
      <c r="C32" s="132"/>
      <c r="D32" s="133"/>
      <c r="E32" s="129"/>
      <c r="F32" s="129"/>
      <c r="G32" s="180" t="s">
        <v>101</v>
      </c>
      <c r="H32" s="181"/>
      <c r="I32" s="28">
        <v>3</v>
      </c>
      <c r="J32" s="28">
        <v>3</v>
      </c>
      <c r="K32" s="29">
        <v>12.58</v>
      </c>
      <c r="L32" s="30" t="str">
        <f>IF(K32&gt;=10,"3","  ")</f>
        <v>3</v>
      </c>
      <c r="M32" s="15" t="s">
        <v>85</v>
      </c>
      <c r="N32" s="138"/>
      <c r="O32" s="122"/>
      <c r="P32" s="125"/>
      <c r="Q32" s="118"/>
      <c r="R32" s="120"/>
      <c r="S32" s="120"/>
      <c r="U32" s="36" t="str">
        <f>IF(K32&gt;=10,"3", )</f>
        <v>3</v>
      </c>
    </row>
    <row r="33" spans="1:21" ht="11.25" customHeight="1" thickBot="1" x14ac:dyDescent="0.3">
      <c r="A33" s="75"/>
      <c r="B33" s="136"/>
      <c r="C33" s="134"/>
      <c r="D33" s="135"/>
      <c r="E33" s="136"/>
      <c r="F33" s="136"/>
      <c r="G33" s="180" t="s">
        <v>102</v>
      </c>
      <c r="H33" s="181"/>
      <c r="I33" s="28">
        <v>3</v>
      </c>
      <c r="J33" s="28">
        <v>3</v>
      </c>
      <c r="K33" s="29">
        <v>13</v>
      </c>
      <c r="L33" s="30" t="str">
        <f>IF(K33&gt;=10,"3","  ")</f>
        <v>3</v>
      </c>
      <c r="M33" s="15" t="s">
        <v>85</v>
      </c>
      <c r="N33" s="138"/>
      <c r="O33" s="123"/>
      <c r="P33" s="152"/>
      <c r="Q33" s="150"/>
      <c r="R33" s="151"/>
      <c r="S33" s="151"/>
      <c r="U33" s="36" t="str">
        <f>IF(K33&gt;=10,"3", )</f>
        <v>3</v>
      </c>
    </row>
    <row r="34" spans="1:21" s="38" customFormat="1" ht="14.25" customHeight="1" x14ac:dyDescent="0.25">
      <c r="A34" s="182" t="s">
        <v>103</v>
      </c>
      <c r="B34" s="182"/>
      <c r="C34" s="182"/>
      <c r="D34" s="43">
        <f>(Q15+Q25)/2</f>
        <v>10.378</v>
      </c>
      <c r="E34" s="155" t="s">
        <v>104</v>
      </c>
      <c r="F34" s="155"/>
      <c r="G34" s="155"/>
      <c r="H34" s="155"/>
      <c r="I34" s="155"/>
      <c r="J34" s="155"/>
      <c r="K34" s="155"/>
      <c r="L34" s="155"/>
      <c r="M34" s="156" t="s">
        <v>105</v>
      </c>
      <c r="N34" s="156"/>
      <c r="O34" s="156"/>
      <c r="P34" s="156"/>
      <c r="Q34" s="156"/>
      <c r="R34" s="156"/>
      <c r="S34" s="156"/>
    </row>
    <row r="35" spans="1:21" s="38" customFormat="1" ht="13.5" customHeight="1" x14ac:dyDescent="0.25">
      <c r="A35" s="157" t="s">
        <v>66</v>
      </c>
      <c r="B35" s="157"/>
      <c r="C35" s="157"/>
      <c r="D35" s="158" t="s">
        <v>76</v>
      </c>
      <c r="E35" s="158"/>
      <c r="F35" s="2"/>
      <c r="G35" s="2"/>
      <c r="H35" s="2"/>
      <c r="I35" s="2"/>
      <c r="J35" s="2"/>
      <c r="K35" s="4"/>
      <c r="L35" s="2"/>
      <c r="M35" s="2"/>
      <c r="N35" s="159" t="s">
        <v>67</v>
      </c>
      <c r="O35" s="159"/>
      <c r="P35" s="160">
        <f ca="1">TODAY()</f>
        <v>45399</v>
      </c>
      <c r="Q35" s="160"/>
      <c r="R35" s="160"/>
      <c r="S35" s="39"/>
    </row>
    <row r="36" spans="1:21" s="38" customFormat="1" ht="1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  <c r="M36" s="2"/>
      <c r="N36" s="153" t="s">
        <v>68</v>
      </c>
      <c r="O36" s="153"/>
      <c r="P36" s="153"/>
      <c r="Q36" s="153"/>
      <c r="R36" s="153"/>
      <c r="S36" s="41"/>
    </row>
  </sheetData>
  <mergeCells count="122">
    <mergeCell ref="A35:C35"/>
    <mergeCell ref="D35:E35"/>
    <mergeCell ref="N35:O35"/>
    <mergeCell ref="P35:R35"/>
    <mergeCell ref="N36:R36"/>
    <mergeCell ref="B8:D8"/>
    <mergeCell ref="F8:G8"/>
    <mergeCell ref="H8:J8"/>
    <mergeCell ref="K8:L8"/>
    <mergeCell ref="M8:O8"/>
    <mergeCell ref="P31:P33"/>
    <mergeCell ref="G32:H32"/>
    <mergeCell ref="G33:H33"/>
    <mergeCell ref="A34:C34"/>
    <mergeCell ref="E34:L34"/>
    <mergeCell ref="M34:S34"/>
    <mergeCell ref="B31:B33"/>
    <mergeCell ref="C31:D33"/>
    <mergeCell ref="E31:E33"/>
    <mergeCell ref="F31:F33"/>
    <mergeCell ref="G31:H31"/>
    <mergeCell ref="N31:N33"/>
    <mergeCell ref="B29:B30"/>
    <mergeCell ref="N29:N30"/>
    <mergeCell ref="G30:H30"/>
    <mergeCell ref="S25:S33"/>
    <mergeCell ref="G26:H26"/>
    <mergeCell ref="B27:B28"/>
    <mergeCell ref="C27:D28"/>
    <mergeCell ref="E27:E28"/>
    <mergeCell ref="F27:F28"/>
    <mergeCell ref="G27:H27"/>
    <mergeCell ref="N27:N28"/>
    <mergeCell ref="O27:O28"/>
    <mergeCell ref="P27:P28"/>
    <mergeCell ref="G25:H25"/>
    <mergeCell ref="N25:N26"/>
    <mergeCell ref="O25:O26"/>
    <mergeCell ref="P25:P26"/>
    <mergeCell ref="Q25:Q33"/>
    <mergeCell ref="R25:R33"/>
    <mergeCell ref="G28:H28"/>
    <mergeCell ref="O29:O30"/>
    <mergeCell ref="G16:H16"/>
    <mergeCell ref="G17:H17"/>
    <mergeCell ref="P29:P30"/>
    <mergeCell ref="O31:O33"/>
    <mergeCell ref="O21:O23"/>
    <mergeCell ref="P21:P23"/>
    <mergeCell ref="G22:H22"/>
    <mergeCell ref="G23:H23"/>
    <mergeCell ref="A24:S24"/>
    <mergeCell ref="A25:A33"/>
    <mergeCell ref="B25:B26"/>
    <mergeCell ref="C25:D26"/>
    <mergeCell ref="E25:E26"/>
    <mergeCell ref="F25:F26"/>
    <mergeCell ref="B21:B23"/>
    <mergeCell ref="C21:D23"/>
    <mergeCell ref="E21:E23"/>
    <mergeCell ref="F21:F23"/>
    <mergeCell ref="G21:H21"/>
    <mergeCell ref="N21:N23"/>
    <mergeCell ref="C29:D30"/>
    <mergeCell ref="E29:E30"/>
    <mergeCell ref="F29:F30"/>
    <mergeCell ref="G29:H29"/>
    <mergeCell ref="B18:B19"/>
    <mergeCell ref="C18:D19"/>
    <mergeCell ref="E18:E19"/>
    <mergeCell ref="F18:F19"/>
    <mergeCell ref="G18:H18"/>
    <mergeCell ref="A14:S14"/>
    <mergeCell ref="A15:A23"/>
    <mergeCell ref="B15:B17"/>
    <mergeCell ref="C15:D17"/>
    <mergeCell ref="E15:E17"/>
    <mergeCell ref="F15:F17"/>
    <mergeCell ref="G15:H15"/>
    <mergeCell ref="N15:N17"/>
    <mergeCell ref="O15:O17"/>
    <mergeCell ref="P15:P17"/>
    <mergeCell ref="N18:N19"/>
    <mergeCell ref="O18:O19"/>
    <mergeCell ref="P18:P19"/>
    <mergeCell ref="G19:H19"/>
    <mergeCell ref="C20:D20"/>
    <mergeCell ref="G20:H20"/>
    <mergeCell ref="Q15:Q23"/>
    <mergeCell ref="R15:R23"/>
    <mergeCell ref="S15:S23"/>
    <mergeCell ref="G12:H13"/>
    <mergeCell ref="I12:I13"/>
    <mergeCell ref="J12:J13"/>
    <mergeCell ref="K12:M12"/>
    <mergeCell ref="N12:P12"/>
    <mergeCell ref="Q12:S12"/>
    <mergeCell ref="A10:G10"/>
    <mergeCell ref="Q10:S10"/>
    <mergeCell ref="A11:A13"/>
    <mergeCell ref="B11:F11"/>
    <mergeCell ref="G11:J11"/>
    <mergeCell ref="K11:S11"/>
    <mergeCell ref="B12:B13"/>
    <mergeCell ref="C12:D13"/>
    <mergeCell ref="E12:E13"/>
    <mergeCell ref="F12:F13"/>
    <mergeCell ref="A9:C9"/>
    <mergeCell ref="D9:E9"/>
    <mergeCell ref="F9:G9"/>
    <mergeCell ref="H9:L9"/>
    <mergeCell ref="N9:P9"/>
    <mergeCell ref="Q9:S9"/>
    <mergeCell ref="A7:C7"/>
    <mergeCell ref="D7:E7"/>
    <mergeCell ref="A1:S1"/>
    <mergeCell ref="A2:S2"/>
    <mergeCell ref="D3:S3"/>
    <mergeCell ref="D4:S4"/>
    <mergeCell ref="D5:S5"/>
    <mergeCell ref="A6:S6"/>
    <mergeCell ref="P8:S8"/>
  </mergeCells>
  <dataValidations count="10">
    <dataValidation type="list" allowBlank="1" showInputMessage="1" showErrorMessage="1" sqref="M8:O8">
      <formula1>"à  Bordj Bou Arréridj,à  Bir Kassed Ali,à  Bordj Zemmoura,à  Ras El Oeud ,à   Medjana,à Teniet En Nasr, à Batna, à Mansoura"</formula1>
    </dataValidation>
    <dataValidation type="list" allowBlank="1" showInputMessage="1" showErrorMessage="1" sqref="D35:E35">
      <formula1>"Admis(e)/Session1,Admis(e)/Session2,Ajourné,Admis(e)/Dette"</formula1>
    </dataValidation>
    <dataValidation type="list" allowBlank="1" showInputMessage="1" showErrorMessage="1" sqref="P8:S8">
      <formula1>"- Bordj Bou Arréridj  -  ALGERIE, - ALGERIE"</formula1>
    </dataValidation>
    <dataValidation type="list" allowBlank="1" showInputMessage="1" showErrorMessage="1" sqref="G33">
      <formula1>"TP  Electrotechnique,TP Résistance des matériaux"</formula1>
    </dataValidation>
    <dataValidation type="list" allowBlank="1" showInputMessage="1" showErrorMessage="1" sqref="G32">
      <formula1>"TP  Electronique Générale,TP Mecanique des fluides"</formula1>
    </dataValidation>
    <dataValidation type="list" allowBlank="1" showInputMessage="1" showErrorMessage="1" sqref="G28">
      <formula1>"Electrotechnique,Résistance des matériaux"</formula1>
    </dataValidation>
    <dataValidation type="list" allowBlank="1" showInputMessage="1" showErrorMessage="1" sqref="G27">
      <formula1>"Electronique Générale,Mecanique des fluides"</formula1>
    </dataValidation>
    <dataValidation type="list" allowBlank="1" showInputMessage="1" showErrorMessage="1" sqref="P15:P23 P25:P33 S15:S23 S25:S33">
      <formula1>"S1,S2"</formula1>
    </dataValidation>
    <dataValidation type="list" allowBlank="1" showInputMessage="1" showErrorMessage="1" sqref="G18">
      <formula1>"Génie civil,Génie Elctrique"</formula1>
    </dataValidation>
    <dataValidation type="list" allowBlank="1" showInputMessage="1" showErrorMessage="1" sqref="N9">
      <formula1>"Génie Electrique,Génie Civil,Electromécanique"</formula1>
    </dataValidation>
  </dataValidations>
  <pageMargins left="0.19685039370078741" right="0.19685039370078741" top="0.3543307086614173" bottom="0.354330708661417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L1</vt:lpstr>
      <vt:lpstr>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Chenafi B</dc:creator>
  <cp:lastModifiedBy>User</cp:lastModifiedBy>
  <cp:lastPrinted>2022-03-31T13:18:43Z</cp:lastPrinted>
  <dcterms:created xsi:type="dcterms:W3CDTF">2022-03-31T12:50:04Z</dcterms:created>
  <dcterms:modified xsi:type="dcterms:W3CDTF">2024-04-17T10:19:18Z</dcterms:modified>
</cp:coreProperties>
</file>